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atalogo" sheetId="2" state="visible" r:id="rId2"/>
    <sheet xmlns:r="http://schemas.openxmlformats.org/officeDocument/2006/relationships" name="BOM" sheetId="3" state="visible" r:id="rId3"/>
    <sheet xmlns:r="http://schemas.openxmlformats.org/officeDocument/2006/relationships" name="Masa" sheetId="4" state="visible" r:id="rId4"/>
    <sheet xmlns:r="http://schemas.openxmlformats.org/officeDocument/2006/relationships" name="Potencia" sheetId="5" state="visible" r:id="rId5"/>
    <sheet xmlns:r="http://schemas.openxmlformats.org/officeDocument/2006/relationships" name="Cumplimiento" sheetId="6" state="visible" r:id="rId6"/>
    <sheet xmlns:r="http://schemas.openxmlformats.org/officeDocument/2006/relationships" name="Resumen" sheetId="7" state="visible" r:id="rId7"/>
  </sheets>
  <definedNames>
    <definedName name="_xlnm._FilterDatabase" localSheetId="1" hidden="1">'Catalogo'!$A$4:$G$90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EUR&quot;"/>
    <numFmt numFmtId="165" formatCode="0.0%"/>
    <numFmt numFmtId="166" formatCode="#,##0.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808080"/>
      <sz val="9"/>
    </font>
    <font>
      <name val="Arial"/>
      <b val="1"/>
      <color rgb="00ED6519"/>
      <sz val="12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i val="1"/>
      <color rgb="00C00000"/>
      <sz val="10"/>
    </font>
    <font>
      <name val="Arial"/>
      <b val="1"/>
      <color rgb="00C00000"/>
      <sz val="10"/>
    </font>
    <font>
      <name val="Arial"/>
      <b val="1"/>
      <color rgb="00FFFFFF"/>
      <sz val="10"/>
    </font>
    <font>
      <name val="Arial"/>
      <color rgb="00008000"/>
      <sz val="10"/>
    </font>
  </fonts>
  <fills count="5">
    <fill>
      <patternFill/>
    </fill>
    <fill>
      <patternFill patternType="gray125"/>
    </fill>
    <fill>
      <patternFill patternType="solid">
        <fgColor rgb="00212449"/>
      </patternFill>
    </fill>
    <fill>
      <patternFill patternType="solid">
        <fgColor rgb="00FFF2CC"/>
      </patternFill>
    </fill>
    <fill>
      <patternFill patternType="solid">
        <fgColor rgb="00ED651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indent="1"/>
    </xf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/>
    </xf>
    <xf numFmtId="0" fontId="2" fillId="0" borderId="0" pivotButton="0" quotePrefix="0" xfId="0"/>
    <xf numFmtId="0" fontId="6" fillId="0" borderId="1" applyAlignment="1" pivotButton="0" quotePrefix="0" xfId="0">
      <alignment horizontal="center"/>
    </xf>
    <xf numFmtId="3" fontId="6" fillId="0" borderId="1" applyAlignment="1" pivotButton="0" quotePrefix="0" xfId="0">
      <alignment horizontal="center"/>
    </xf>
    <xf numFmtId="9" fontId="6" fillId="0" borderId="1" applyAlignment="1" pivotButton="0" quotePrefix="0" xfId="0">
      <alignment horizontal="center"/>
    </xf>
    <xf numFmtId="0" fontId="6" fillId="0" borderId="0" applyAlignment="1" pivotButton="0" quotePrefix="0" xfId="0">
      <alignment vertical="top" wrapText="1"/>
    </xf>
    <xf numFmtId="0" fontId="4" fillId="3" borderId="0" pivotButton="0" quotePrefix="0" xfId="0"/>
    <xf numFmtId="0" fontId="6" fillId="0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5" fillId="3" borderId="1" pivotButton="0" quotePrefix="0" xfId="0"/>
    <xf numFmtId="0" fontId="9" fillId="4" borderId="1" applyAlignment="1" pivotButton="0" quotePrefix="0" xfId="0">
      <alignment horizontal="center" vertical="center" wrapText="1"/>
    </xf>
    <xf numFmtId="0" fontId="6" fillId="0" borderId="1" pivotButton="0" quotePrefix="0" xfId="0"/>
    <xf numFmtId="4" fontId="6" fillId="0" borderId="1" applyAlignment="1" pivotButton="0" quotePrefix="0" xfId="0">
      <alignment horizontal="center"/>
    </xf>
    <xf numFmtId="0" fontId="6" fillId="0" borderId="1" applyAlignment="1" pivotButton="0" quotePrefix="0" xfId="0">
      <alignment vertical="center" wrapText="1"/>
    </xf>
    <xf numFmtId="0" fontId="7" fillId="3" borderId="1" pivotButton="0" quotePrefix="0" xfId="0"/>
    <xf numFmtId="0" fontId="7" fillId="3" borderId="1" applyAlignment="1" pivotButton="0" quotePrefix="0" xfId="0">
      <alignment horizontal="center"/>
    </xf>
    <xf numFmtId="4" fontId="7" fillId="3" borderId="1" pivotButton="0" quotePrefix="0" xfId="0"/>
    <xf numFmtId="4" fontId="7" fillId="0" borderId="1" pivotButton="0" quotePrefix="0" xfId="0"/>
    <xf numFmtId="4" fontId="5" fillId="3" borderId="1" pivotButton="0" quotePrefix="0" xfId="0"/>
    <xf numFmtId="4" fontId="6" fillId="0" borderId="1" pivotButton="0" quotePrefix="0" xfId="0"/>
    <xf numFmtId="0" fontId="4" fillId="0" borderId="0" applyAlignment="1" pivotButton="0" quotePrefix="0" xfId="0">
      <alignment horizontal="right"/>
    </xf>
    <xf numFmtId="164" fontId="4" fillId="0" borderId="1" pivotButton="0" quotePrefix="0" xfId="0"/>
    <xf numFmtId="0" fontId="6" fillId="0" borderId="0" applyAlignment="1" pivotButton="0" quotePrefix="0" xfId="0">
      <alignment horizontal="right"/>
    </xf>
    <xf numFmtId="165" fontId="5" fillId="3" borderId="1" pivotButton="0" quotePrefix="0" xfId="0"/>
    <xf numFmtId="164" fontId="6" fillId="0" borderId="1" pivotButton="0" quotePrefix="0" xfId="0"/>
    <xf numFmtId="0" fontId="4" fillId="0" borderId="1" applyAlignment="1" pivotButton="0" quotePrefix="0" xfId="0">
      <alignment horizontal="center"/>
    </xf>
    <xf numFmtId="166" fontId="7" fillId="3" borderId="1" pivotButton="0" quotePrefix="0" xfId="0"/>
    <xf numFmtId="166" fontId="6" fillId="0" borderId="1" pivotButton="0" quotePrefix="0" xfId="0"/>
    <xf numFmtId="166" fontId="5" fillId="3" borderId="1" pivotButton="0" quotePrefix="0" xfId="0"/>
    <xf numFmtId="166" fontId="4" fillId="0" borderId="1" pivotButton="0" quotePrefix="0" xfId="0"/>
    <xf numFmtId="3" fontId="10" fillId="0" borderId="0" pivotButton="0" quotePrefix="0" xfId="0"/>
    <xf numFmtId="165" fontId="6" fillId="0" borderId="1" pivotButton="0" quotePrefix="0" xfId="0"/>
    <xf numFmtId="165" fontId="7" fillId="3" borderId="1" pivotButton="0" quotePrefix="0" xfId="0"/>
    <xf numFmtId="3" fontId="6" fillId="0" borderId="1" pivotButton="0" quotePrefix="0" xfId="0"/>
    <xf numFmtId="3" fontId="5" fillId="3" borderId="1" pivotButton="0" quotePrefix="0" xfId="0"/>
    <xf numFmtId="0" fontId="4" fillId="0" borderId="1" pivotButton="0" quotePrefix="0" xfId="0"/>
    <xf numFmtId="0" fontId="10" fillId="0" borderId="0" pivotButton="0" quotePrefix="0" xfId="0"/>
    <xf numFmtId="0" fontId="10" fillId="0" borderId="0" applyAlignment="1" pivotButton="0" quotePrefix="0" xfId="0">
      <alignment horizontal="center"/>
    </xf>
    <xf numFmtId="4" fontId="10" fillId="0" borderId="1" applyAlignment="1" pivotButton="0" quotePrefix="0" xfId="0">
      <alignment horizontal="center"/>
    </xf>
    <xf numFmtId="0" fontId="10" fillId="0" borderId="1" applyAlignment="1" pivotButton="0" quotePrefix="0" xfId="0">
      <alignment horizontal="center"/>
    </xf>
    <xf numFmtId="0" fontId="2" fillId="0" borderId="1" pivotButton="0" quotePrefix="0" xfId="0"/>
    <xf numFmtId="165" fontId="10" fillId="0" borderId="1" applyAlignment="1" pivotButton="0" quotePrefix="0" xfId="0">
      <alignment horizontal="center"/>
    </xf>
    <xf numFmtId="166" fontId="10" fillId="0" borderId="1" applyAlignment="1" pivotButton="0" quotePrefix="0" xfId="0">
      <alignment horizontal="center"/>
    </xf>
    <xf numFmtId="3" fontId="10" fillId="0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6" fontId="6" fillId="0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C6EFCE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95" customWidth="1" min="3" max="3"/>
    <col width="3" customWidth="1" min="4" max="4"/>
    <col width="30" customWidth="1" min="5" max="5"/>
    <col width="18" customWidth="1" min="6" max="6"/>
  </cols>
  <sheetData>
    <row r="1" ht="30" customHeight="1">
      <c r="A1" s="1" t="inlineStr">
        <is>
          <t>HACKATHON PEC MARS3 — LIBRO DE PRESUPUESTOS</t>
        </is>
      </c>
    </row>
    <row r="2">
      <c r="A2" s="2" t="inlineStr">
        <is>
          <t>MARS3-CS-TPL-BOM v3.1 · LEEM-UPM · Plantilla obligatoria de entrega</t>
        </is>
      </c>
    </row>
    <row r="3"/>
    <row r="4">
      <c r="B4" s="3" t="inlineStr">
        <is>
          <t>CONFIGURACION DEL SISTEMA - RELLENAR ESTO PRIMERO</t>
        </is>
      </c>
    </row>
    <row r="5">
      <c r="B5" s="4" t="inlineStr">
        <is>
          <t>Nº de ranuras que ocupa (1, 2 o 3)</t>
        </is>
      </c>
      <c r="C5" s="5" t="n">
        <v>1</v>
      </c>
      <c r="E5" s="6" t="inlineStr">
        <is>
          <t>1 ranura = Ø66 x 115 mm + 340-350 g. El cohete tiene 3.</t>
        </is>
      </c>
    </row>
    <row r="6">
      <c r="B6" s="4" t="inlineStr">
        <is>
          <t>Configuracion</t>
        </is>
      </c>
      <c r="C6" s="5" t="inlineStr">
        <is>
          <t>monolitica</t>
        </is>
      </c>
    </row>
    <row r="7">
      <c r="B7" s="4" t="inlineStr">
        <is>
          <t>Nº de unidades fisicas independientes</t>
        </is>
      </c>
      <c r="C7" s="5" t="n">
        <v>1</v>
      </c>
      <c r="E7" s="6" t="inlineStr">
        <is>
          <t>Monolitica = 1. Cada unidad necesita su propia bateria y sus 6 h.</t>
        </is>
      </c>
    </row>
    <row r="8"/>
    <row r="9">
      <c r="B9" s="3" t="inlineStr">
        <is>
          <t>LIMITES QUE OS APLICAN (se calculan solos)</t>
        </is>
      </c>
    </row>
    <row r="10">
      <c r="B10" s="4" t="inlineStr">
        <is>
          <t>Envolvente maxima</t>
        </is>
      </c>
      <c r="C10" s="7">
        <f>IF(N(C5)=0,"","Ø66 mm x "&amp;115*C5&amp;" mm")</f>
        <v/>
      </c>
    </row>
    <row r="11">
      <c r="B11" s="4" t="inlineStr">
        <is>
          <t>Masa minima del sistema (g)</t>
        </is>
      </c>
      <c r="C11" s="8">
        <f>340*C5</f>
        <v/>
      </c>
    </row>
    <row r="12">
      <c r="B12" s="4" t="inlineStr">
        <is>
          <t>Masa maxima del sistema (g)</t>
        </is>
      </c>
      <c r="C12" s="8">
        <f>350*C5</f>
        <v/>
      </c>
    </row>
    <row r="13">
      <c r="B13" s="4" t="inlineStr">
        <is>
          <t>Presupuesto maximo (EUR)</t>
        </is>
      </c>
      <c r="C13" s="8">
        <f>IF(C5=1,300,IF(C5=2,550,IF(C5=3,800,"")))</f>
        <v/>
      </c>
    </row>
    <row r="14">
      <c r="B14" s="4" t="inlineStr">
        <is>
          <t>Carga de apilamiento a soportar (N)</t>
        </is>
      </c>
      <c r="C14" s="8">
        <f>(3-C5)*0.35*20*9.81</f>
        <v/>
      </c>
    </row>
    <row r="15">
      <c r="B15" s="4" t="inlineStr">
        <is>
          <t>Autonomia exigida (h)</t>
        </is>
      </c>
      <c r="C15" s="8">
        <f>6</f>
        <v/>
      </c>
    </row>
    <row r="16">
      <c r="B16" s="4" t="inlineStr">
        <is>
          <t>Margen de energia exigido</t>
        </is>
      </c>
      <c r="C16" s="9">
        <f>0.2</f>
        <v/>
      </c>
    </row>
    <row r="17">
      <c r="B17" s="6" t="inlineStr">
        <is>
          <t>Regla de presupuesto: 300 EUR la primera ranura + 250 EUR por cada ranura adicional. El GSE va aparte, hasta 100 EUR. La autonomia de 6 h NO escala con el tamano.</t>
        </is>
      </c>
    </row>
    <row r="18"/>
    <row r="19">
      <c r="B19" s="3" t="inlineStr">
        <is>
          <t>Qué es este archivo</t>
        </is>
      </c>
    </row>
    <row r="20" ht="28" customHeight="1">
      <c r="B20" s="4" t="inlineStr"/>
      <c r="C20" s="10" t="inlineStr">
        <is>
          <t>Es uno de los entregables obligatorios del hackathon. Contiene el presupuesto economico (BOM), el presupuesto de masa, el presupuesto de potencia y la matriz de cumplimiento. Se entrega junto al dossier UNA sola vez: el viernes 2 de octubre antes de las 13:00. Antes, podeis subirlo a medias al canal de vuestro equipo el miercoles (entrega de seguimiento) para que os lo revisen.</t>
        </is>
      </c>
    </row>
    <row r="21" ht="28" customHeight="1">
      <c r="B21" s="4" t="inlineStr"/>
      <c r="C21" s="10" t="inlineStr">
        <is>
          <t>Los totales y los semaforos se calculan solos. Vosotros solo rellenais las celdas amarillas. TODO el libro depende de la celda de arriba con el numero de ranuras: cambiadla y todos los limites se recalculan.</t>
        </is>
      </c>
    </row>
    <row r="22">
      <c r="B22" s="3" t="inlineStr">
        <is>
          <t>Leyenda de colores</t>
        </is>
      </c>
    </row>
    <row r="23">
      <c r="B23" s="11" t="inlineStr">
        <is>
          <t>Celda amarilla</t>
        </is>
      </c>
      <c r="C23" s="12" t="inlineStr">
        <is>
          <t>La rellenais vosotros. Es lo unico que teneis que tocar.</t>
        </is>
      </c>
    </row>
    <row r="24">
      <c r="B24" s="13" t="inlineStr">
        <is>
          <t>Texto azul</t>
        </is>
      </c>
      <c r="C24" s="12" t="inlineStr">
        <is>
          <t>Dato de entrada introducido por vosotros.</t>
        </is>
      </c>
    </row>
    <row r="25">
      <c r="B25" s="4" t="inlineStr">
        <is>
          <t>Texto negro</t>
        </is>
      </c>
      <c r="C25" s="12" t="inlineStr">
        <is>
          <t>Formula. No la toqueis: si la borrais, el semaforo deja de funcionar.</t>
        </is>
      </c>
    </row>
    <row r="26">
      <c r="B26" s="14" t="inlineStr">
        <is>
          <t>Texto rojo cursiva</t>
        </is>
      </c>
      <c r="C26" s="12" t="inlineStr">
        <is>
          <t>Fila de EJEMPLO. Borradla cuando metais vuestros datos.</t>
        </is>
      </c>
    </row>
    <row r="27">
      <c r="B27" s="3" t="inlineStr">
        <is>
          <t>Hojas del libro</t>
        </is>
      </c>
    </row>
    <row r="28" ht="28" customHeight="1">
      <c r="B28" s="4" t="inlineStr">
        <is>
          <t>Catalogo</t>
        </is>
      </c>
      <c r="C28" s="10" t="inlineStr">
        <is>
          <t>Componentes de referencia con masa, precio orientativo y consumo. Punto de partida, no una lista cerrada: podeis usar cualquier componente que encontreis, siempre con referencia y enlace reales.</t>
        </is>
      </c>
    </row>
    <row r="29" ht="28" customHeight="1">
      <c r="B29" s="4" t="inlineStr">
        <is>
          <t>BOM</t>
        </is>
      </c>
      <c r="C29" s="10" t="inlineStr">
        <is>
          <t>Presupuesto economico. Limite segun ranuras: 300 / 550 / 800 EUR, IVA y envios incluidos, con contingencia &gt;= 15% DENTRO del limite.</t>
        </is>
      </c>
    </row>
    <row r="30" ht="28" customHeight="1">
      <c r="B30" s="4" t="inlineStr">
        <is>
          <t>Masa</t>
        </is>
      </c>
      <c r="C30" s="10" t="inlineStr">
        <is>
          <t>Presupuesto de masa. Objetivo: 340-350 g por ranura ocupada.</t>
        </is>
      </c>
    </row>
    <row r="31" ht="28" customHeight="1">
      <c r="B31" s="4" t="inlineStr">
        <is>
          <t>Potencia</t>
        </is>
      </c>
      <c r="C31" s="10" t="inlineStr">
        <is>
          <t>Presupuesto de energia. Requisito: 6 h de encendido continuo conservando &gt;= 20% de margen, por cada unidad fisicamente independiente. No escala con el tamano.</t>
        </is>
      </c>
    </row>
    <row r="32" ht="28" customHeight="1">
      <c r="B32" s="4" t="inlineStr">
        <is>
          <t>Cumplimiento</t>
        </is>
      </c>
      <c r="C32" s="10" t="inlineStr">
        <is>
          <t>Matriz de cumplimiento requisito a requisito. Es obligatoria: sin ella el proyecto no es admisible.</t>
        </is>
      </c>
    </row>
    <row r="33" ht="28" customHeight="1">
      <c r="B33" s="4" t="inlineStr">
        <is>
          <t>Resumen</t>
        </is>
      </c>
      <c r="C33" s="10" t="inlineStr">
        <is>
          <t>Panel con todos los semaforos. Miradlo cada media hora: es lo primero que mira el comite tecnico.</t>
        </is>
      </c>
    </row>
    <row r="34">
      <c r="B34" s="3" t="inlineStr">
        <is>
          <t>Orden de trabajo recomendado</t>
        </is>
      </c>
    </row>
    <row r="35" ht="28" customHeight="1">
      <c r="B35" s="4" t="inlineStr">
        <is>
          <t>Lunes y taller 1 (martes), 1a hora</t>
        </is>
      </c>
      <c r="C35" s="10" t="inlineStr">
        <is>
          <t>No abrais este archivo todavia. Decidid la mision y cuantas ranuras ocupais.</t>
        </is>
      </c>
    </row>
    <row r="36" ht="28" customHeight="1">
      <c r="B36" s="4" t="inlineStr">
        <is>
          <t>Taller 1 (martes), despues del control 1</t>
        </is>
      </c>
      <c r="C36" s="10" t="inlineStr">
        <is>
          <t>Empezad la hoja Masa con estimaciones gruesas. Ver si cuadra 340 g cambia decisiones de arquitectura.</t>
        </is>
      </c>
    </row>
    <row r="37" ht="28" customHeight="1">
      <c r="B37" s="4" t="inlineStr">
        <is>
          <t>Taller 2 (miercoles), 17:00</t>
        </is>
      </c>
      <c r="C37" s="10" t="inlineStr">
        <is>
          <t>Control 2: mandad un mensaje con BOM, Masa y Potencia preliminares; vuestro mentor los revisa. Esa noche, subid el libro al seguimiento 3.</t>
        </is>
      </c>
    </row>
    <row r="38" ht="28" customHeight="1">
      <c r="B38" s="4" t="inlineStr">
        <is>
          <t>Jueves</t>
        </is>
      </c>
      <c r="C38" s="10" t="inlineStr">
        <is>
          <t>Llega el feedback del seguimiento 3. Corregid lo que no cumpla y rellenad Cumplimiento.</t>
        </is>
      </c>
    </row>
    <row r="39" ht="28" customHeight="1">
      <c r="B39" s="4" t="inlineStr">
        <is>
          <t>Viernes, 12:30</t>
        </is>
      </c>
      <c r="C39" s="10" t="inlineStr">
        <is>
          <t>Subid una version completa. Solo revisar: nada de decisiones nuevas. Entrega a las 13:00.</t>
        </is>
      </c>
    </row>
    <row r="40">
      <c r="B40" s="3" t="inlineStr">
        <is>
          <t>Tres avisos que os van a ahorrar la nota</t>
        </is>
      </c>
    </row>
    <row r="41" ht="28" customHeight="1">
      <c r="B41" s="15" t="inlineStr">
        <is>
          <t>AVISO 1</t>
        </is>
      </c>
      <c r="C41" s="10" t="inlineStr">
        <is>
          <t>Las 6 horas de espera en rampa (minimo de EuRoC) son las que dimensionan la bateria, no el vuelo. Y OJO: EuRoC PROHIBE las LiPo. Mirad la hoja Catalogo antes de elegir celda.</t>
        </is>
      </c>
    </row>
    <row r="42" ht="28" customHeight="1">
      <c r="B42" s="15" t="inlineStr">
        <is>
          <t>AVISO 2</t>
        </is>
      </c>
      <c r="C42" s="10" t="inlineStr">
        <is>
          <t>Un precio inventado se detecta a la primera. Poned referencia y enlace reales, con IVA.</t>
        </is>
      </c>
    </row>
    <row r="43" ht="28" customHeight="1">
      <c r="B43" s="15" t="inlineStr">
        <is>
          <t>AVISO 3</t>
        </is>
      </c>
      <c r="C43" s="10" t="inlineStr">
        <is>
          <t>Una matriz de cumplimiento honesta puntua MAS que una toda en verde. Si algo no cumple, decidlo y explicad como lo cerrariais.</t>
        </is>
      </c>
    </row>
    <row r="44" ht="28" customHeight="1">
      <c r="B44" s="15" t="inlineStr">
        <is>
          <t>AVISO 4</t>
        </is>
      </c>
      <c r="C44" s="10" t="inlineStr">
        <is>
          <t>Pedir ranuras de mas no os da ventaja: se evalua lo que conseguis POR RANURA y POR EURO. Si no sabriais decir que perdeis quitando una ranura, sobra.</t>
        </is>
      </c>
    </row>
    <row r="45">
      <c r="B45" s="3" t="inlineStr">
        <is>
          <t>Datos del equipo</t>
        </is>
      </c>
    </row>
    <row r="46">
      <c r="B46" s="4" t="inlineStr">
        <is>
          <t>Nombre del equipo</t>
        </is>
      </c>
      <c r="C46" s="16" t="inlineStr">
        <is>
          <t>EJEMPLO RESUELTO - Diseno de referencia del LEEM</t>
        </is>
      </c>
    </row>
    <row r="47">
      <c r="B47" s="4" t="inlineStr">
        <is>
          <t>Integrantes</t>
        </is>
      </c>
      <c r="C47" s="16" t="inlineStr">
        <is>
          <t>No es un equipo real. Sirve para calibrar la envolvente y para la charla tecnica.</t>
        </is>
      </c>
    </row>
    <row r="48">
      <c r="B48" s="4" t="inlineStr">
        <is>
          <t>Universidad</t>
        </is>
      </c>
      <c r="C48" s="16" t="inlineStr">
        <is>
          <t>LEEM-UPM</t>
        </is>
      </c>
    </row>
    <row r="49">
      <c r="B49" s="4" t="inlineStr">
        <is>
          <t>Mision primaria (una frase)</t>
        </is>
      </c>
      <c r="C49" s="16" t="inlineStr">
        <is>
          <t>Medir el perfil vertical de presion, temperatura y humedad entre 3000 m y el suelo con resolucion de 10 m, y registrar el entorno mecanico real que sufre la carga de pago (vibracion, choque de eyeccion) durante todo el vuelo.</t>
        </is>
      </c>
    </row>
    <row r="50">
      <c r="B50" s="4" t="inlineStr">
        <is>
          <t>Contacto (email)</t>
        </is>
      </c>
      <c r="C50" s="16" t="inlineStr">
        <is>
          <t>leem@upm.es</t>
        </is>
      </c>
    </row>
  </sheetData>
  <mergeCells count="2">
    <mergeCell ref="A2:H2"/>
    <mergeCell ref="A1:H1"/>
  </mergeCells>
  <dataValidations count="3">
    <dataValidation sqref="C5" showDropDown="0" showInputMessage="0" showErrorMessage="0" allowBlank="0" type="list">
      <formula1>"1,2,3"</formula1>
    </dataValidation>
    <dataValidation sqref="C6" showDropDown="0" showInputMessage="0" showErrorMessage="0" allowBlank="1" type="list">
      <formula1>"monolitica,partida"</formula1>
    </dataValidation>
    <dataValidation sqref="C7" showDropDown="0" showInputMessage="0" showErrorMessage="0" allowBlank="1" type="list">
      <formula1>"1,2,3"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26" customWidth="1" min="3" max="3"/>
    <col width="9" customWidth="1" min="4" max="4"/>
    <col width="11" customWidth="1" min="5" max="5"/>
    <col width="13" customWidth="1" min="6" max="6"/>
    <col width="46" customWidth="1" min="7" max="7"/>
  </cols>
  <sheetData>
    <row r="1" ht="30" customHeight="1">
      <c r="A1" s="1" t="inlineStr">
        <is>
          <t>CATALOGO DE COMPONENTES DE REFERENCIA</t>
        </is>
      </c>
    </row>
    <row r="2">
      <c r="A2" s="2" t="inlineStr">
        <is>
          <t>Precios ORIENTATIVOS en EUR con IVA, revisados en septiembre de 2026. Verificad siempre en el distribuidor antes de cerrar el BOM. Masas y consumos tipicos: comprobadlos en la hoja de datos.</t>
        </is>
      </c>
    </row>
    <row r="4" ht="30" customHeight="1">
      <c r="A4" s="17" t="inlineStr">
        <is>
          <t>Categoria</t>
        </is>
      </c>
      <c r="B4" s="17" t="inlineStr">
        <is>
          <t>Componente</t>
        </is>
      </c>
      <c r="C4" s="17" t="inlineStr">
        <is>
          <t>Referencia orientativa</t>
        </is>
      </c>
      <c r="D4" s="17" t="inlineStr">
        <is>
          <t>Masa (g)</t>
        </is>
      </c>
      <c r="E4" s="17" t="inlineStr">
        <is>
          <t>Precio ud. (EUR)</t>
        </is>
      </c>
      <c r="F4" s="17" t="inlineStr">
        <is>
          <t>Consumo tipico (mA)</t>
        </is>
      </c>
      <c r="G4" s="17" t="inlineStr">
        <is>
          <t>Notas</t>
        </is>
      </c>
    </row>
    <row r="5">
      <c r="A5" s="18" t="inlineStr">
        <is>
          <t>MCU</t>
        </is>
      </c>
      <c r="B5" s="18" t="inlineStr">
        <is>
          <t>Raspberry Pi Pico</t>
        </is>
      </c>
      <c r="C5" s="18" t="inlineStr">
        <is>
          <t>RP2040</t>
        </is>
      </c>
      <c r="D5" s="7" t="n">
        <v>5</v>
      </c>
      <c r="E5" s="19" t="n">
        <v>5</v>
      </c>
      <c r="F5" s="7" t="n">
        <v>30</v>
      </c>
      <c r="G5" s="20" t="inlineStr">
        <is>
          <t>Barato, bajo consumo, sin radio. Excelente opcion por defecto</t>
        </is>
      </c>
    </row>
    <row r="6">
      <c r="A6" s="18" t="inlineStr">
        <is>
          <t>MCU</t>
        </is>
      </c>
      <c r="B6" s="18" t="inlineStr">
        <is>
          <t>Raspberry Pi Pico 2 W</t>
        </is>
      </c>
      <c r="C6" s="18" t="inlineStr">
        <is>
          <t>RP2350</t>
        </is>
      </c>
      <c r="D6" s="7" t="n">
        <v>6</v>
      </c>
      <c r="E6" s="19" t="n">
        <v>9</v>
      </c>
      <c r="F6" s="7" t="n">
        <v>45</v>
      </c>
      <c r="G6" s="20" t="inlineStr">
        <is>
          <t>Wifi/BLE. Ojo al consumo con radio activa</t>
        </is>
      </c>
    </row>
    <row r="7">
      <c r="A7" s="18" t="inlineStr">
        <is>
          <t>MCU</t>
        </is>
      </c>
      <c r="B7" s="18" t="inlineStr">
        <is>
          <t>ESP32-WROOM DevKitC</t>
        </is>
      </c>
      <c r="C7" s="18" t="inlineStr">
        <is>
          <t>ESP32</t>
        </is>
      </c>
      <c r="D7" s="7" t="n">
        <v>9</v>
      </c>
      <c r="E7" s="19" t="n">
        <v>9</v>
      </c>
      <c r="F7" s="7" t="n">
        <v>80</v>
      </c>
      <c r="G7" s="20" t="inlineStr">
        <is>
          <t>Wifi+BLE. Picos de 260 mA transmitiendo</t>
        </is>
      </c>
    </row>
    <row r="8">
      <c r="A8" s="18" t="inlineStr">
        <is>
          <t>MCU</t>
        </is>
      </c>
      <c r="B8" s="18" t="inlineStr">
        <is>
          <t>ESP32-C3 SuperMini</t>
        </is>
      </c>
      <c r="C8" s="18" t="inlineStr">
        <is>
          <t>ESP32-C3</t>
        </is>
      </c>
      <c r="D8" s="7" t="n">
        <v>3</v>
      </c>
      <c r="E8" s="19" t="n">
        <v>4</v>
      </c>
      <c r="F8" s="7" t="n">
        <v>45</v>
      </c>
      <c r="G8" s="20" t="inlineStr">
        <is>
          <t>Muy pequeno y barato</t>
        </is>
      </c>
    </row>
    <row r="9">
      <c r="A9" s="18" t="inlineStr">
        <is>
          <t>MCU</t>
        </is>
      </c>
      <c r="B9" s="18" t="inlineStr">
        <is>
          <t>STM32 BlackPill</t>
        </is>
      </c>
      <c r="C9" s="18" t="inlineStr">
        <is>
          <t>STM32F411</t>
        </is>
      </c>
      <c r="D9" s="7" t="n">
        <v>5</v>
      </c>
      <c r="E9" s="19" t="n">
        <v>8</v>
      </c>
      <c r="F9" s="7" t="n">
        <v>25</v>
      </c>
      <c r="G9" s="20" t="inlineStr">
        <is>
          <t>Mucha periferia, curva de aprendizaje mayor</t>
        </is>
      </c>
    </row>
    <row r="10">
      <c r="A10" s="18" t="inlineStr">
        <is>
          <t>MCU</t>
        </is>
      </c>
      <c r="B10" s="18" t="inlineStr">
        <is>
          <t>Seeed XIAO nRF52840</t>
        </is>
      </c>
      <c r="C10" s="18" t="inlineStr">
        <is>
          <t>nRF52840</t>
        </is>
      </c>
      <c r="D10" s="7" t="n">
        <v>2</v>
      </c>
      <c r="E10" s="19" t="n">
        <v>12</v>
      </c>
      <c r="F10" s="7" t="n">
        <v>8</v>
      </c>
      <c r="G10" s="20" t="inlineStr">
        <is>
          <t>El de menor consumo de la lista. Ideal para 6 h en rampa</t>
        </is>
      </c>
    </row>
    <row r="11">
      <c r="A11" s="18" t="inlineStr">
        <is>
          <t>MCU</t>
        </is>
      </c>
      <c r="B11" s="18" t="inlineStr">
        <is>
          <t>Teensy 4.0</t>
        </is>
      </c>
      <c r="C11" s="18" t="inlineStr">
        <is>
          <t>IMXRT1062</t>
        </is>
      </c>
      <c r="D11" s="7" t="n">
        <v>3</v>
      </c>
      <c r="E11" s="19" t="n">
        <v>32</v>
      </c>
      <c r="F11" s="7" t="n">
        <v>100</v>
      </c>
      <c r="G11" s="20" t="inlineStr">
        <is>
          <t>Potencia de calculo alta, consumo alto</t>
        </is>
      </c>
    </row>
    <row r="12">
      <c r="A12" s="18" t="inlineStr">
        <is>
          <t>MCU</t>
        </is>
      </c>
      <c r="B12" s="18" t="inlineStr">
        <is>
          <t>Arduino Nano Every</t>
        </is>
      </c>
      <c r="C12" s="18" t="inlineStr">
        <is>
          <t>ATMega4809</t>
        </is>
      </c>
      <c r="D12" s="7" t="n">
        <v>5</v>
      </c>
      <c r="E12" s="19" t="n">
        <v>14</v>
      </c>
      <c r="F12" s="7" t="n">
        <v>15</v>
      </c>
      <c r="G12" s="20" t="inlineStr">
        <is>
          <t>Sencillo, comunidad enorme</t>
        </is>
      </c>
    </row>
    <row r="13">
      <c r="A13" s="18" t="inlineStr">
        <is>
          <t>MCU</t>
        </is>
      </c>
      <c r="B13" s="18" t="inlineStr">
        <is>
          <t>Raspberry Pi Zero 2 W</t>
        </is>
      </c>
      <c r="C13" s="18" t="inlineStr">
        <is>
          <t>BCM2710A1</t>
        </is>
      </c>
      <c r="D13" s="7" t="n">
        <v>11</v>
      </c>
      <c r="E13" s="19" t="n">
        <v>20</v>
      </c>
      <c r="F13" s="7" t="n">
        <v>250</v>
      </c>
      <c r="G13" s="20" t="inlineStr">
        <is>
          <t>Linux. 250 mA x 6 h = 1500 mAh solo de espera. Pensadlo</t>
        </is>
      </c>
    </row>
    <row r="14">
      <c r="A14" s="18" t="inlineStr">
        <is>
          <t>MCU</t>
        </is>
      </c>
      <c r="B14" s="18" t="inlineStr">
        <is>
          <t>Raspberry Pi 4 (2 GB)</t>
        </is>
      </c>
      <c r="C14" s="18" t="inlineStr">
        <is>
          <t>BCM2711</t>
        </is>
      </c>
      <c r="D14" s="7" t="n">
        <v>46</v>
      </c>
      <c r="E14" s="19" t="n">
        <v>55</v>
      </c>
      <c r="F14" s="7" t="n">
        <v>900</v>
      </c>
      <c r="G14" s="20" t="inlineStr">
        <is>
          <t>NO recomendado: 46 g y ~900 mA. Esta aqui para que hagais la cuenta</t>
        </is>
      </c>
    </row>
    <row r="15">
      <c r="A15" s="18" t="inlineStr">
        <is>
          <t>Sensor P/T</t>
        </is>
      </c>
      <c r="B15" s="18" t="inlineStr">
        <is>
          <t>BMP280 breakout</t>
        </is>
      </c>
      <c r="C15" s="18" t="inlineStr">
        <is>
          <t>BMP280</t>
        </is>
      </c>
      <c r="D15" s="7" t="n">
        <v>1.5</v>
      </c>
      <c r="E15" s="19" t="n">
        <v>4</v>
      </c>
      <c r="F15" s="7" t="n">
        <v>0.6</v>
      </c>
      <c r="G15" s="20" t="inlineStr">
        <is>
          <t>Barometro basico, muy barato</t>
        </is>
      </c>
    </row>
    <row r="16">
      <c r="A16" s="18" t="inlineStr">
        <is>
          <t>Sensor P/T</t>
        </is>
      </c>
      <c r="B16" s="18" t="inlineStr">
        <is>
          <t>BMP390 breakout</t>
        </is>
      </c>
      <c r="C16" s="18" t="inlineStr">
        <is>
          <t>BMP390</t>
        </is>
      </c>
      <c r="D16" s="7" t="n">
        <v>2</v>
      </c>
      <c r="E16" s="19" t="n">
        <v>12</v>
      </c>
      <c r="F16" s="7" t="n">
        <v>0.7</v>
      </c>
      <c r="G16" s="20" t="inlineStr">
        <is>
          <t>Mejor resolucion de altitud que el BMP280</t>
        </is>
      </c>
    </row>
    <row r="17">
      <c r="A17" s="18" t="inlineStr">
        <is>
          <t>Sensor P/T</t>
        </is>
      </c>
      <c r="B17" s="18" t="inlineStr">
        <is>
          <t>MS5611 breakout</t>
        </is>
      </c>
      <c r="C17" s="18" t="inlineStr">
        <is>
          <t>MS5611</t>
        </is>
      </c>
      <c r="D17" s="7" t="n">
        <v>2</v>
      </c>
      <c r="E17" s="19" t="n">
        <v>9</v>
      </c>
      <c r="F17" s="7" t="n">
        <v>1</v>
      </c>
      <c r="G17" s="20" t="inlineStr">
        <is>
          <t>Clasico en altimetria de cohetes</t>
        </is>
      </c>
    </row>
    <row r="18">
      <c r="A18" s="18" t="inlineStr">
        <is>
          <t>Sensor P/T</t>
        </is>
      </c>
      <c r="B18" s="18" t="inlineStr">
        <is>
          <t>BME280 (P/T/HR)</t>
        </is>
      </c>
      <c r="C18" s="18" t="inlineStr">
        <is>
          <t>BME280</t>
        </is>
      </c>
      <c r="D18" s="7" t="n">
        <v>1.5</v>
      </c>
      <c r="E18" s="19" t="n">
        <v>7</v>
      </c>
      <c r="F18" s="7" t="n">
        <v>0.7</v>
      </c>
      <c r="G18" s="20" t="inlineStr">
        <is>
          <t>Tres magnitudes en un chip</t>
        </is>
      </c>
    </row>
    <row r="19">
      <c r="A19" s="18" t="inlineStr">
        <is>
          <t>Sensor P/T</t>
        </is>
      </c>
      <c r="B19" s="18" t="inlineStr">
        <is>
          <t>SHT31 humedad</t>
        </is>
      </c>
      <c r="C19" s="18" t="inlineStr">
        <is>
          <t>SHT31-D</t>
        </is>
      </c>
      <c r="D19" s="7" t="n">
        <v>1.5</v>
      </c>
      <c r="E19" s="19" t="n">
        <v>12</v>
      </c>
      <c r="F19" s="7" t="n">
        <v>0.8</v>
      </c>
      <c r="G19" s="20" t="inlineStr">
        <is>
          <t>Humedad de precision</t>
        </is>
      </c>
    </row>
    <row r="20">
      <c r="A20" s="18" t="inlineStr">
        <is>
          <t>IMU</t>
        </is>
      </c>
      <c r="B20" s="18" t="inlineStr">
        <is>
          <t>MPU6050</t>
        </is>
      </c>
      <c r="C20" s="18" t="inlineStr">
        <is>
          <t>MPU6050</t>
        </is>
      </c>
      <c r="D20" s="7" t="n">
        <v>2</v>
      </c>
      <c r="E20" s="19" t="n">
        <v>3</v>
      </c>
      <c r="F20" s="7" t="n">
        <v>4</v>
      </c>
      <c r="G20" s="20" t="inlineStr">
        <is>
          <t>Acel+giro. Barato, ruidoso, satura a 16 g</t>
        </is>
      </c>
    </row>
    <row r="21">
      <c r="A21" s="18" t="inlineStr">
        <is>
          <t>IMU</t>
        </is>
      </c>
      <c r="B21" s="18" t="inlineStr">
        <is>
          <t>BMI088</t>
        </is>
      </c>
      <c r="C21" s="18" t="inlineStr">
        <is>
          <t>BMI088</t>
        </is>
      </c>
      <c r="D21" s="7" t="n">
        <v>2</v>
      </c>
      <c r="E21" s="19" t="n">
        <v>22</v>
      </c>
      <c r="F21" s="7" t="n">
        <v>5</v>
      </c>
      <c r="G21" s="20" t="inlineStr">
        <is>
          <t>Grado industrial, +-24 g. Buena eleccion para vuelo</t>
        </is>
      </c>
    </row>
    <row r="22">
      <c r="A22" s="18" t="inlineStr">
        <is>
          <t>IMU</t>
        </is>
      </c>
      <c r="B22" s="18" t="inlineStr">
        <is>
          <t>ICM-20948 9DoF</t>
        </is>
      </c>
      <c r="C22" s="18" t="inlineStr">
        <is>
          <t>ICM-20948</t>
        </is>
      </c>
      <c r="D22" s="7" t="n">
        <v>2</v>
      </c>
      <c r="E22" s="19" t="n">
        <v>18</v>
      </c>
      <c r="F22" s="7" t="n">
        <v>3</v>
      </c>
      <c r="G22" s="20" t="inlineStr">
        <is>
          <t>Acel+giro+magnetometro</t>
        </is>
      </c>
    </row>
    <row r="23">
      <c r="A23" s="18" t="inlineStr">
        <is>
          <t>IMU</t>
        </is>
      </c>
      <c r="B23" s="18" t="inlineStr">
        <is>
          <t>ADXL375 +-200 g</t>
        </is>
      </c>
      <c r="C23" s="18" t="inlineStr">
        <is>
          <t>ADXL375</t>
        </is>
      </c>
      <c r="D23" s="7" t="n">
        <v>2</v>
      </c>
      <c r="E23" s="19" t="n">
        <v>20</v>
      </c>
      <c r="F23" s="7" t="n">
        <v>0.15</v>
      </c>
      <c r="G23" s="20" t="inlineStr">
        <is>
          <t>Para medir el choque de eyeccion. No satura</t>
        </is>
      </c>
    </row>
    <row r="24">
      <c r="A24" s="18" t="inlineStr">
        <is>
          <t>IMU</t>
        </is>
      </c>
      <c r="B24" s="18" t="inlineStr">
        <is>
          <t>H3LIS331DL +-400 g</t>
        </is>
      </c>
      <c r="C24" s="18" t="inlineStr">
        <is>
          <t>H3LIS331</t>
        </is>
      </c>
      <c r="D24" s="7" t="n">
        <v>2</v>
      </c>
      <c r="E24" s="19" t="n">
        <v>12</v>
      </c>
      <c r="F24" s="7" t="n">
        <v>0.3</v>
      </c>
      <c r="G24" s="20" t="inlineStr">
        <is>
          <t>Acelerometro de alto rango, barato</t>
        </is>
      </c>
    </row>
    <row r="25">
      <c r="A25" s="18" t="inlineStr">
        <is>
          <t>IMU</t>
        </is>
      </c>
      <c r="B25" s="18" t="inlineStr">
        <is>
          <t>LIS3MDL magnetometro</t>
        </is>
      </c>
      <c r="C25" s="18" t="inlineStr">
        <is>
          <t>LIS3MDL</t>
        </is>
      </c>
      <c r="D25" s="7" t="n">
        <v>1.5</v>
      </c>
      <c r="E25" s="19" t="n">
        <v>9</v>
      </c>
      <c r="F25" s="7" t="n">
        <v>0.3</v>
      </c>
      <c r="G25" s="20" t="inlineStr">
        <is>
          <t>Determinacion de actitud</t>
        </is>
      </c>
    </row>
    <row r="26">
      <c r="A26" s="18" t="inlineStr">
        <is>
          <t>GNSS</t>
        </is>
      </c>
      <c r="B26" s="18" t="inlineStr">
        <is>
          <t>u-blox NEO-6M + antena</t>
        </is>
      </c>
      <c r="C26" s="18" t="inlineStr">
        <is>
          <t>NEO-6M</t>
        </is>
      </c>
      <c r="D26" s="7" t="n">
        <v>12</v>
      </c>
      <c r="E26" s="19" t="n">
        <v>12</v>
      </c>
      <c r="F26" s="7" t="n">
        <v>45</v>
      </c>
      <c r="G26" s="20" t="inlineStr">
        <is>
          <t>Barato. Techo de altitud y dinamica limitados</t>
        </is>
      </c>
    </row>
    <row r="27">
      <c r="A27" s="18" t="inlineStr">
        <is>
          <t>GNSS</t>
        </is>
      </c>
      <c r="B27" s="18" t="inlineStr">
        <is>
          <t>u-blox MAX-M10S breakout</t>
        </is>
      </c>
      <c r="C27" s="18" t="inlineStr">
        <is>
          <t>MAX-M10S</t>
        </is>
      </c>
      <c r="D27" s="7" t="n">
        <v>5</v>
      </c>
      <c r="E27" s="19" t="n">
        <v>35</v>
      </c>
      <c r="F27" s="7" t="n">
        <v>25</v>
      </c>
      <c r="G27" s="20" t="inlineStr">
        <is>
          <t>Moderno, bajo consumo, modo aereo</t>
        </is>
      </c>
    </row>
    <row r="28">
      <c r="A28" s="18" t="inlineStr">
        <is>
          <t>GNSS</t>
        </is>
      </c>
      <c r="B28" s="18" t="inlineStr">
        <is>
          <t>u-blox NEO-M9N</t>
        </is>
      </c>
      <c r="C28" s="18" t="inlineStr">
        <is>
          <t>NEO-M9N</t>
        </is>
      </c>
      <c r="D28" s="7" t="n">
        <v>8</v>
      </c>
      <c r="E28" s="19" t="n">
        <v>60</v>
      </c>
      <c r="F28" s="7" t="n">
        <v>30</v>
      </c>
      <c r="G28" s="20" t="inlineStr">
        <is>
          <t>Multibanda, alta calidad</t>
        </is>
      </c>
    </row>
    <row r="29">
      <c r="A29" s="18" t="inlineStr">
        <is>
          <t>GNSS</t>
        </is>
      </c>
      <c r="B29" s="18" t="inlineStr">
        <is>
          <t>Antena ceramica activa 15x15</t>
        </is>
      </c>
      <c r="C29" s="18" t="inlineStr">
        <is>
          <t>-</t>
        </is>
      </c>
      <c r="D29" s="7" t="n">
        <v>5</v>
      </c>
      <c r="E29" s="19" t="n">
        <v>6</v>
      </c>
      <c r="F29" s="7" t="n">
        <v>0</v>
      </c>
      <c r="G29" s="20" t="inlineStr">
        <is>
          <t>Necesita plano de masa. Va en la tapa</t>
        </is>
      </c>
    </row>
    <row r="30">
      <c r="A30" s="18" t="inlineStr">
        <is>
          <t>Radio</t>
        </is>
      </c>
      <c r="B30" s="18" t="inlineStr">
        <is>
          <t>RFM95W LoRa 868 MHz</t>
        </is>
      </c>
      <c r="C30" s="18" t="inlineStr">
        <is>
          <t>RFM95W</t>
        </is>
      </c>
      <c r="D30" s="7" t="n">
        <v>2</v>
      </c>
      <c r="E30" s="19" t="n">
        <v>12</v>
      </c>
      <c r="F30" s="7" t="n">
        <v>120</v>
      </c>
      <c r="G30" s="20" t="inlineStr">
        <is>
          <t>Estandar de facto. 100 mW, alcance de km</t>
        </is>
      </c>
    </row>
    <row r="31">
      <c r="A31" s="18" t="inlineStr">
        <is>
          <t>Radio</t>
        </is>
      </c>
      <c r="B31" s="18" t="inlineStr">
        <is>
          <t>E22-900M30S LoRa 1 W</t>
        </is>
      </c>
      <c r="C31" s="18" t="inlineStr">
        <is>
          <t>E22-900M30S</t>
        </is>
      </c>
      <c r="D31" s="7" t="n">
        <v>6</v>
      </c>
      <c r="E31" s="19" t="n">
        <v>22</v>
      </c>
      <c r="F31" s="7" t="n">
        <v>600</v>
      </c>
      <c r="G31" s="20" t="inlineStr">
        <is>
          <t>1 W: comprobad la normativa de potencia y ciclo de trabajo</t>
        </is>
      </c>
    </row>
    <row r="32">
      <c r="A32" s="18" t="inlineStr">
        <is>
          <t>Radio</t>
        </is>
      </c>
      <c r="B32" s="18" t="inlineStr">
        <is>
          <t>HC-12 433 MHz</t>
        </is>
      </c>
      <c r="C32" s="18" t="inlineStr">
        <is>
          <t>HC-12</t>
        </is>
      </c>
      <c r="D32" s="7" t="n">
        <v>4</v>
      </c>
      <c r="E32" s="19" t="n">
        <v>6</v>
      </c>
      <c r="F32" s="7" t="n">
        <v>100</v>
      </c>
      <c r="G32" s="20" t="inlineStr">
        <is>
          <t>Muy simple, serie transparente</t>
        </is>
      </c>
    </row>
    <row r="33">
      <c r="A33" s="18" t="inlineStr">
        <is>
          <t>Radio</t>
        </is>
      </c>
      <c r="B33" s="18" t="inlineStr">
        <is>
          <t>nRF24L01+PA+LNA</t>
        </is>
      </c>
      <c r="C33" s="18" t="inlineStr">
        <is>
          <t>nRF24L01+</t>
        </is>
      </c>
      <c r="D33" s="7" t="n">
        <v>5</v>
      </c>
      <c r="E33" s="19" t="n">
        <v>6</v>
      </c>
      <c r="F33" s="7" t="n">
        <v>115</v>
      </c>
      <c r="G33" s="20" t="inlineStr">
        <is>
          <t>2.4 GHz, barato, alcance modesto</t>
        </is>
      </c>
    </row>
    <row r="34">
      <c r="A34" s="18" t="inlineStr">
        <is>
          <t>Radio</t>
        </is>
      </c>
      <c r="B34" s="18" t="inlineStr">
        <is>
          <t>XBee Pro S3B 900 MHz</t>
        </is>
      </c>
      <c r="C34" s="18" t="inlineStr">
        <is>
          <t>XBP9B</t>
        </is>
      </c>
      <c r="D34" s="7" t="n">
        <v>8</v>
      </c>
      <c r="E34" s="19" t="n">
        <v>60</v>
      </c>
      <c r="F34" s="7" t="n">
        <v>215</v>
      </c>
      <c r="G34" s="20" t="inlineStr">
        <is>
          <t>Caro pero muy fiable, red mallada</t>
        </is>
      </c>
    </row>
    <row r="35">
      <c r="A35" s="18" t="inlineStr">
        <is>
          <t>Radio</t>
        </is>
      </c>
      <c r="B35" s="18" t="inlineStr">
        <is>
          <t>Antena helicoidal 868 SMA</t>
        </is>
      </c>
      <c r="C35" s="18" t="inlineStr">
        <is>
          <t>-</t>
        </is>
      </c>
      <c r="D35" s="7" t="n">
        <v>2</v>
      </c>
      <c r="E35" s="19" t="n">
        <v>3</v>
      </c>
      <c r="F35" s="7" t="n">
        <v>0</v>
      </c>
      <c r="G35" s="20" t="inlineStr">
        <is>
          <t>Ligera, cabe en la tapa</t>
        </is>
      </c>
    </row>
    <row r="36">
      <c r="A36" s="18" t="inlineStr">
        <is>
          <t>Radio</t>
        </is>
      </c>
      <c r="B36" s="18" t="inlineStr">
        <is>
          <t>Antena dipolo flexible 868 SMA</t>
        </is>
      </c>
      <c r="C36" s="18" t="inlineStr">
        <is>
          <t>-</t>
        </is>
      </c>
      <c r="D36" s="7" t="n">
        <v>8</v>
      </c>
      <c r="E36" s="19" t="n">
        <v>6</v>
      </c>
      <c r="F36" s="7" t="n">
        <v>0</v>
      </c>
      <c r="G36" s="20" t="inlineStr">
        <is>
          <t>Mejor ganancia, mas masa</t>
        </is>
      </c>
    </row>
    <row r="37">
      <c r="A37" s="18" t="inlineStr">
        <is>
          <t>Radio</t>
        </is>
      </c>
      <c r="B37" s="18" t="inlineStr">
        <is>
          <t>Pigtail u.FL a SMA</t>
        </is>
      </c>
      <c r="C37" s="18" t="inlineStr">
        <is>
          <t>-</t>
        </is>
      </c>
      <c r="D37" s="7" t="n">
        <v>4</v>
      </c>
      <c r="E37" s="19" t="n">
        <v>4</v>
      </c>
      <c r="F37" s="7" t="n">
        <v>0</v>
      </c>
      <c r="G37" s="20" t="inlineStr">
        <is>
          <t>No olvideis el conector en el presupuesto de masa</t>
        </is>
      </c>
    </row>
    <row r="38">
      <c r="A38" s="18" t="inlineStr">
        <is>
          <t>Camara</t>
        </is>
      </c>
      <c r="B38" s="18" t="inlineStr">
        <is>
          <t>OV2640 modulo</t>
        </is>
      </c>
      <c r="C38" s="18" t="inlineStr">
        <is>
          <t>OV2640</t>
        </is>
      </c>
      <c r="D38" s="7" t="n">
        <v>5</v>
      </c>
      <c r="E38" s="19" t="n">
        <v>8</v>
      </c>
      <c r="F38" s="7" t="n">
        <v>60</v>
      </c>
      <c r="G38" s="20" t="inlineStr">
        <is>
          <t>Barato. Requiere MCU con suficiente RAM</t>
        </is>
      </c>
    </row>
    <row r="39">
      <c r="A39" s="18" t="inlineStr">
        <is>
          <t>Camara</t>
        </is>
      </c>
      <c r="B39" s="18" t="inlineStr">
        <is>
          <t>ESP32-CAM</t>
        </is>
      </c>
      <c r="C39" s="18" t="inlineStr">
        <is>
          <t>ESP32-CAM</t>
        </is>
      </c>
      <c r="D39" s="7" t="n">
        <v>10</v>
      </c>
      <c r="E39" s="19" t="n">
        <v>10</v>
      </c>
      <c r="F39" s="7" t="n">
        <v>180</v>
      </c>
      <c r="G39" s="20" t="inlineStr">
        <is>
          <t>Camara y MCU integrados</t>
        </is>
      </c>
    </row>
    <row r="40">
      <c r="A40" s="18" t="inlineStr">
        <is>
          <t>Camara</t>
        </is>
      </c>
      <c r="B40" s="18" t="inlineStr">
        <is>
          <t>Arducam Mini 5MP SPI</t>
        </is>
      </c>
      <c r="C40" s="18" t="inlineStr">
        <is>
          <t>OV5642</t>
        </is>
      </c>
      <c r="D40" s="7" t="n">
        <v>12</v>
      </c>
      <c r="E40" s="19" t="n">
        <v>30</v>
      </c>
      <c r="F40" s="7" t="n">
        <v>70</v>
      </c>
      <c r="G40" s="20" t="inlineStr">
        <is>
          <t>SPI, funciona con MCU pequenos</t>
        </is>
      </c>
    </row>
    <row r="41">
      <c r="A41" s="18" t="inlineStr">
        <is>
          <t>Datos</t>
        </is>
      </c>
      <c r="B41" s="18" t="inlineStr">
        <is>
          <t>Lector microSD SPI</t>
        </is>
      </c>
      <c r="C41" s="18" t="inlineStr">
        <is>
          <t>-</t>
        </is>
      </c>
      <c r="D41" s="7" t="n">
        <v>2</v>
      </c>
      <c r="E41" s="19" t="n">
        <v>4</v>
      </c>
      <c r="F41" s="7" t="n">
        <v>20</v>
      </c>
      <c r="G41" s="20" t="inlineStr">
        <is>
          <t>Escritura a rafagas: cuidado con el consumo pico</t>
        </is>
      </c>
    </row>
    <row r="42">
      <c r="A42" s="18" t="inlineStr">
        <is>
          <t>Datos</t>
        </is>
      </c>
      <c r="B42" s="18" t="inlineStr">
        <is>
          <t>Tarjeta microSD 32 GB</t>
        </is>
      </c>
      <c r="C42" s="18" t="inlineStr">
        <is>
          <t>-</t>
        </is>
      </c>
      <c r="D42" s="7" t="n">
        <v>0.5</v>
      </c>
      <c r="E42" s="19" t="n">
        <v>8</v>
      </c>
      <c r="F42" s="7" t="n">
        <v>0</v>
      </c>
      <c r="G42" s="20" t="inlineStr">
        <is>
          <t>Clase 10 minimo</t>
        </is>
      </c>
    </row>
    <row r="43">
      <c r="A43" s="18" t="inlineStr">
        <is>
          <t>Datos</t>
        </is>
      </c>
      <c r="B43" s="18" t="inlineStr">
        <is>
          <t>Flash SPI 16 MB W25Q128</t>
        </is>
      </c>
      <c r="C43" s="18" t="inlineStr">
        <is>
          <t>W25Q128</t>
        </is>
      </c>
      <c r="D43" s="7" t="n">
        <v>0.3</v>
      </c>
      <c r="E43" s="19" t="n">
        <v>3</v>
      </c>
      <c r="F43" s="7" t="n">
        <v>5</v>
      </c>
      <c r="G43" s="20" t="inlineStr">
        <is>
          <t>Mas robusto frente a vibracion que una microSD</t>
        </is>
      </c>
    </row>
    <row r="44">
      <c r="A44" s="18" t="inlineStr">
        <is>
          <t>Energia</t>
        </is>
      </c>
      <c r="B44" s="18" t="inlineStr">
        <is>
          <t>Celda Li-ion 18650 3400 mAh</t>
        </is>
      </c>
      <c r="C44" s="18" t="inlineStr">
        <is>
          <t>NCR18650B</t>
        </is>
      </c>
      <c r="D44" s="7" t="n">
        <v>47</v>
      </c>
      <c r="E44" s="19" t="n">
        <v>9</v>
      </c>
      <c r="F44" s="7" t="n">
        <v>0</v>
      </c>
      <c r="G44" s="20" t="inlineStr">
        <is>
          <t>PERMITIDA: cilindrica metalica. La opcion por defecto. 47 g de masa util</t>
        </is>
      </c>
    </row>
    <row r="45">
      <c r="A45" s="18" t="inlineStr">
        <is>
          <t>Energia</t>
        </is>
      </c>
      <c r="B45" s="18" t="inlineStr">
        <is>
          <t>Celda Li-ion 21700 5000 mAh</t>
        </is>
      </c>
      <c r="C45" s="18" t="inlineStr">
        <is>
          <t>INR21700</t>
        </is>
      </c>
      <c r="D45" s="7" t="n">
        <v>70</v>
      </c>
      <c r="E45" s="19" t="n">
        <v>12</v>
      </c>
      <c r="F45" s="7" t="n">
        <v>0</v>
      </c>
      <c r="G45" s="20" t="inlineStr">
        <is>
          <t>PERMITIDA: cilindrica metalica. 70 g: util si os falta masa</t>
        </is>
      </c>
    </row>
    <row r="46">
      <c r="A46" s="18" t="inlineStr">
        <is>
          <t>Energia</t>
        </is>
      </c>
      <c r="B46" s="18" t="inlineStr">
        <is>
          <t>Portacelda 18650 (simple / doble)</t>
        </is>
      </c>
      <c r="C46" s="18" t="inlineStr">
        <is>
          <t>-</t>
        </is>
      </c>
      <c r="D46" s="7" t="n">
        <v>10</v>
      </c>
      <c r="E46" s="19" t="n">
        <v>2</v>
      </c>
      <c r="F46" s="7" t="n">
        <v>0</v>
      </c>
      <c r="G46" s="20" t="inlineStr">
        <is>
          <t>Retencion positiva obligatoria (RQT-0190)</t>
        </is>
      </c>
    </row>
    <row r="47">
      <c r="A47" s="18" t="inlineStr">
        <is>
          <t>Energia</t>
        </is>
      </c>
      <c r="B47" s="18" t="inlineStr">
        <is>
          <t>PROHIBIDA - LiPo 1S/2S</t>
        </is>
      </c>
      <c r="C47" s="18" t="inlineStr">
        <is>
          <t>-</t>
        </is>
      </c>
      <c r="D47" s="7" t="n">
        <v>20</v>
      </c>
      <c r="E47" s="19" t="n">
        <v>10</v>
      </c>
      <c r="F47" s="7" t="n">
        <v>0</v>
      </c>
      <c r="G47" s="20" t="inlineStr">
        <is>
          <t>NO USAR. EuRoC prohibe LiPo sea cual sea el encapsulado (RQT-0330)</t>
        </is>
      </c>
    </row>
    <row r="48">
      <c r="A48" s="18" t="inlineStr">
        <is>
          <t>Energia</t>
        </is>
      </c>
      <c r="B48" s="18" t="inlineStr">
        <is>
          <t>PROHIBIDA - Li-ion prismatica o de plastico</t>
        </is>
      </c>
      <c r="C48" s="18" t="inlineStr">
        <is>
          <t>-</t>
        </is>
      </c>
      <c r="D48" s="7" t="n">
        <v>25</v>
      </c>
      <c r="E48" s="19" t="n">
        <v>9</v>
      </c>
      <c r="F48" s="7" t="n">
        <v>0</v>
      </c>
      <c r="G48" s="20" t="inlineStr">
        <is>
          <t>NO USAR. Solo se admite Li-ion cilindrica con carcasa metalica</t>
        </is>
      </c>
    </row>
    <row r="49">
      <c r="A49" s="18" t="inlineStr">
        <is>
          <t>Energia</t>
        </is>
      </c>
      <c r="B49" s="18" t="inlineStr">
        <is>
          <t>PROHIBIDA - Litio primario (CR123, CR2032...)</t>
        </is>
      </c>
      <c r="C49" s="18" t="inlineStr">
        <is>
          <t>-</t>
        </is>
      </c>
      <c r="D49" s="7" t="n">
        <v>17</v>
      </c>
      <c r="E49" s="19" t="n">
        <v>4</v>
      </c>
      <c r="F49" s="7" t="n">
        <v>0</v>
      </c>
      <c r="G49" s="20" t="inlineStr">
        <is>
          <t>NO USAR. Litio no recargable prohibido por EuRoC</t>
        </is>
      </c>
    </row>
    <row r="50">
      <c r="A50" s="18" t="inlineStr">
        <is>
          <t>Energia</t>
        </is>
      </c>
      <c r="B50" s="18" t="inlineStr">
        <is>
          <t>Celda LiFePO4 14500 700 mAh</t>
        </is>
      </c>
      <c r="C50" s="18" t="inlineStr">
        <is>
          <t>IFR14500</t>
        </is>
      </c>
      <c r="D50" s="7" t="n">
        <v>18</v>
      </c>
      <c r="E50" s="19" t="n">
        <v>7</v>
      </c>
      <c r="F50" s="7" t="n">
        <v>0</v>
      </c>
      <c r="G50" s="20" t="inlineStr">
        <is>
          <t>PERMITIDA sin restriccion de formato. Aguanta muy bien 60 C</t>
        </is>
      </c>
    </row>
    <row r="51">
      <c r="A51" s="18" t="inlineStr">
        <is>
          <t>Energia</t>
        </is>
      </c>
      <c r="B51" s="18" t="inlineStr">
        <is>
          <t>Celda LiFePO4 18650 1500 mAh</t>
        </is>
      </c>
      <c r="C51" s="18" t="inlineStr">
        <is>
          <t>IFR18650</t>
        </is>
      </c>
      <c r="D51" s="7" t="n">
        <v>40</v>
      </c>
      <c r="E51" s="19" t="n">
        <v>11</v>
      </c>
      <c r="F51" s="7" t="n">
        <v>0</v>
      </c>
      <c r="G51" s="20" t="inlineStr">
        <is>
          <t>PERMITIDA. La mas segura y la mas tolerante a temperatura</t>
        </is>
      </c>
    </row>
    <row r="52">
      <c r="A52" s="18" t="inlineStr">
        <is>
          <t>Energia</t>
        </is>
      </c>
      <c r="B52" s="18" t="inlineStr">
        <is>
          <t>Pack NiMH AA x4 (carcasa metalica)</t>
        </is>
      </c>
      <c r="C52" s="18" t="inlineStr">
        <is>
          <t>-</t>
        </is>
      </c>
      <c r="D52" s="7" t="n">
        <v>120</v>
      </c>
      <c r="E52" s="19" t="n">
        <v>12</v>
      </c>
      <c r="F52" s="7" t="n">
        <v>0</v>
      </c>
      <c r="G52" s="20" t="inlineStr">
        <is>
          <t>PERMITIDA con carcasa metalica. 120 g: masa util a bajo coste</t>
        </is>
      </c>
    </row>
    <row r="53">
      <c r="A53" s="18" t="inlineStr">
        <is>
          <t>Energia</t>
        </is>
      </c>
      <c r="B53" s="18" t="inlineStr">
        <is>
          <t>Pilas alcalinas AA x4 (no recargable)</t>
        </is>
      </c>
      <c r="C53" s="18" t="inlineStr">
        <is>
          <t>-</t>
        </is>
      </c>
      <c r="D53" s="7" t="n">
        <v>96</v>
      </c>
      <c r="E53" s="19" t="n">
        <v>4</v>
      </c>
      <c r="F53" s="7" t="n">
        <v>0</v>
      </c>
      <c r="G53" s="20" t="inlineStr">
        <is>
          <t>PERMITIDA con carcasa metalica. Sin recarga: dimensionad bien</t>
        </is>
      </c>
    </row>
    <row r="54">
      <c r="A54" s="18" t="inlineStr">
        <is>
          <t>Energia</t>
        </is>
      </c>
      <c r="B54" s="18" t="inlineStr">
        <is>
          <t>Regulador buck MP1584</t>
        </is>
      </c>
      <c r="C54" s="18" t="inlineStr">
        <is>
          <t>MP1584EN</t>
        </is>
      </c>
      <c r="D54" s="7" t="n">
        <v>2</v>
      </c>
      <c r="E54" s="19" t="n">
        <v>3</v>
      </c>
      <c r="F54" s="7" t="n">
        <v>0</v>
      </c>
      <c r="G54" s="20" t="inlineStr">
        <is>
          <t>Rendimiento ~90%. Incluidlo en el calculo</t>
        </is>
      </c>
    </row>
    <row r="55">
      <c r="A55" s="18" t="inlineStr">
        <is>
          <t>Energia</t>
        </is>
      </c>
      <c r="B55" s="18" t="inlineStr">
        <is>
          <t>LDO AMS1117 3V3</t>
        </is>
      </c>
      <c r="C55" s="18" t="inlineStr">
        <is>
          <t>AMS1117</t>
        </is>
      </c>
      <c r="D55" s="7" t="n">
        <v>1</v>
      </c>
      <c r="E55" s="19" t="n">
        <v>1</v>
      </c>
      <c r="F55" s="7" t="n">
        <v>0</v>
      </c>
      <c r="G55" s="20" t="inlineStr">
        <is>
          <t>Simple pero disipa mucho. Mal para 6 h</t>
        </is>
      </c>
    </row>
    <row r="56">
      <c r="A56" s="18" t="inlineStr">
        <is>
          <t>Energia</t>
        </is>
      </c>
      <c r="B56" s="18" t="inlineStr">
        <is>
          <t>Cargador TP4056 con proteccion</t>
        </is>
      </c>
      <c r="C56" s="18" t="inlineStr">
        <is>
          <t>TP4056</t>
        </is>
      </c>
      <c r="D56" s="7" t="n">
        <v>2</v>
      </c>
      <c r="E56" s="19" t="n">
        <v>2</v>
      </c>
      <c r="F56" s="7" t="n">
        <v>0</v>
      </c>
      <c r="G56" s="20" t="inlineStr">
        <is>
          <t>Para recargar sin desmontar</t>
        </is>
      </c>
    </row>
    <row r="57">
      <c r="A57" s="18" t="inlineStr">
        <is>
          <t>Energia</t>
        </is>
      </c>
      <c r="B57" s="18" t="inlineStr">
        <is>
          <t>Fuel gauge MAX17048</t>
        </is>
      </c>
      <c r="C57" s="18" t="inlineStr">
        <is>
          <t>MAX17048</t>
        </is>
      </c>
      <c r="D57" s="7" t="n">
        <v>1</v>
      </c>
      <c r="E57" s="19" t="n">
        <v>8</v>
      </c>
      <c r="F57" s="7" t="n">
        <v>0.05</v>
      </c>
      <c r="G57" s="20" t="inlineStr">
        <is>
          <t>Saber cuanta bateria queda en rampa vale oro</t>
        </is>
      </c>
    </row>
    <row r="58">
      <c r="A58" s="18" t="inlineStr">
        <is>
          <t>Energia</t>
        </is>
      </c>
      <c r="B58" s="18" t="inlineStr">
        <is>
          <t>Interruptor de palanca externo</t>
        </is>
      </c>
      <c r="C58" s="18" t="inlineStr">
        <is>
          <t>-</t>
        </is>
      </c>
      <c r="D58" s="7" t="n">
        <v>5</v>
      </c>
      <c r="E58" s="19" t="n">
        <v>3</v>
      </c>
      <c r="F58" s="7" t="n">
        <v>0</v>
      </c>
      <c r="G58" s="20" t="inlineStr">
        <is>
          <t>Requisito RQT-0320: accesible sin desmontar</t>
        </is>
      </c>
    </row>
    <row r="59">
      <c r="A59" s="18" t="inlineStr">
        <is>
          <t>Energia</t>
        </is>
      </c>
      <c r="B59" s="18" t="inlineStr">
        <is>
          <t>Celula solar 5 V 100 mA</t>
        </is>
      </c>
      <c r="C59" s="18" t="inlineStr">
        <is>
          <t>-</t>
        </is>
      </c>
      <c r="D59" s="7" t="n">
        <v>8</v>
      </c>
      <c r="E59" s="19" t="n">
        <v>6</v>
      </c>
      <c r="F59" s="7" t="n">
        <v>0</v>
      </c>
      <c r="G59" s="20" t="inlineStr">
        <is>
          <t>Solo util fuera de la bahia</t>
        </is>
      </c>
    </row>
    <row r="60">
      <c r="A60" s="18" t="inlineStr">
        <is>
          <t>Actuador</t>
        </is>
      </c>
      <c r="B60" s="18" t="inlineStr">
        <is>
          <t>Micro servo SG90</t>
        </is>
      </c>
      <c r="C60" s="18" t="inlineStr">
        <is>
          <t>SG90</t>
        </is>
      </c>
      <c r="D60" s="7" t="n">
        <v>9</v>
      </c>
      <c r="E60" s="19" t="n">
        <v>3</v>
      </c>
      <c r="F60" s="7" t="n">
        <v>150</v>
      </c>
      <c r="G60" s="20" t="inlineStr">
        <is>
          <t>Barato. Par y precision justos</t>
        </is>
      </c>
    </row>
    <row r="61">
      <c r="A61" s="18" t="inlineStr">
        <is>
          <t>Actuador</t>
        </is>
      </c>
      <c r="B61" s="18" t="inlineStr">
        <is>
          <t>Micro servo metalico MG92B</t>
        </is>
      </c>
      <c r="C61" s="18" t="inlineStr">
        <is>
          <t>MG92B</t>
        </is>
      </c>
      <c r="D61" s="7" t="n">
        <v>14</v>
      </c>
      <c r="E61" s="19" t="n">
        <v>12</v>
      </c>
      <c r="F61" s="7" t="n">
        <v>200</v>
      </c>
      <c r="G61" s="20" t="inlineStr">
        <is>
          <t>Engranajes metalicos, aguanta vibracion</t>
        </is>
      </c>
    </row>
    <row r="62">
      <c r="A62" s="18" t="inlineStr">
        <is>
          <t>Actuador</t>
        </is>
      </c>
      <c r="B62" s="18" t="inlineStr">
        <is>
          <t>Motor N20 con reductora</t>
        </is>
      </c>
      <c r="C62" s="18" t="inlineStr">
        <is>
          <t>N20</t>
        </is>
      </c>
      <c r="D62" s="7" t="n">
        <v>10</v>
      </c>
      <c r="E62" s="19" t="n">
        <v>6</v>
      </c>
      <c r="F62" s="7" t="n">
        <v>120</v>
      </c>
      <c r="G62" s="20" t="inlineStr">
        <is>
          <t>Mecanismos de despliegue</t>
        </is>
      </c>
    </row>
    <row r="63">
      <c r="A63" s="18" t="inlineStr">
        <is>
          <t>Actuador</t>
        </is>
      </c>
      <c r="B63" s="18" t="inlineStr">
        <is>
          <t>Actuador de nitinol (SMA)</t>
        </is>
      </c>
      <c r="C63" s="18" t="inlineStr">
        <is>
          <t>-</t>
        </is>
      </c>
      <c r="D63" s="7" t="n">
        <v>3</v>
      </c>
      <c r="E63" s="19" t="n">
        <v>10</v>
      </c>
      <c r="F63" s="7" t="n">
        <v>900</v>
      </c>
      <c r="G63" s="20" t="inlineStr">
        <is>
          <t>Sin partes moviles. Consumo alto en el pulso</t>
        </is>
      </c>
    </row>
    <row r="64">
      <c r="A64" s="18" t="inlineStr">
        <is>
          <t>Actuador</t>
        </is>
      </c>
      <c r="B64" s="18" t="inlineStr">
        <is>
          <t>Driver MOSFET / medio puente</t>
        </is>
      </c>
      <c r="C64" s="18" t="inlineStr">
        <is>
          <t>-</t>
        </is>
      </c>
      <c r="D64" s="7" t="n">
        <v>2</v>
      </c>
      <c r="E64" s="19" t="n">
        <v>3</v>
      </c>
      <c r="F64" s="7" t="n">
        <v>0</v>
      </c>
      <c r="G64" s="20" t="inlineStr">
        <is>
          <t>No conecteis un servo directamente al MCU</t>
        </is>
      </c>
    </row>
    <row r="65">
      <c r="A65" s="18" t="inlineStr">
        <is>
          <t>Estructura</t>
        </is>
      </c>
      <c r="B65" s="18" t="inlineStr">
        <is>
          <t>Impresion 3D PLA/PETG (estructura)</t>
        </is>
      </c>
      <c r="C65" s="18" t="inlineStr">
        <is>
          <t>-</t>
        </is>
      </c>
      <c r="D65" s="7" t="n">
        <v>45</v>
      </c>
      <c r="E65" s="19" t="n">
        <v>6</v>
      </c>
      <c r="F65" s="7" t="n">
        <v>0</v>
      </c>
      <c r="G65" s="20" t="inlineStr">
        <is>
          <t>Material. La impresora la pone el LEEM</t>
        </is>
      </c>
    </row>
    <row r="66">
      <c r="A66" s="18" t="inlineStr">
        <is>
          <t>Estructura</t>
        </is>
      </c>
      <c r="B66" s="18" t="inlineStr">
        <is>
          <t>Impresion 3D en resina</t>
        </is>
      </c>
      <c r="C66" s="18" t="inlineStr">
        <is>
          <t>-</t>
        </is>
      </c>
      <c r="D66" s="7" t="n">
        <v>55</v>
      </c>
      <c r="E66" s="19" t="n">
        <v>12</v>
      </c>
      <c r="F66" s="7" t="n">
        <v>0</v>
      </c>
      <c r="G66" s="20" t="inlineStr">
        <is>
          <t>Mas rigido, mas fragil, mas pesado</t>
        </is>
      </c>
    </row>
    <row r="67">
      <c r="A67" s="18" t="inlineStr">
        <is>
          <t>Estructura</t>
        </is>
      </c>
      <c r="B67" s="18" t="inlineStr">
        <is>
          <t>Tubo aluminio D66 e1 mm (115 mm)</t>
        </is>
      </c>
      <c r="C67" s="18" t="inlineStr">
        <is>
          <t>-</t>
        </is>
      </c>
      <c r="D67" s="7" t="n">
        <v>55</v>
      </c>
      <c r="E67" s="19" t="n">
        <v>12</v>
      </c>
      <c r="F67" s="7" t="n">
        <v>0</v>
      </c>
      <c r="G67" s="20" t="inlineStr">
        <is>
          <t>Robusto pero se come 55 g de los 340</t>
        </is>
      </c>
    </row>
    <row r="68">
      <c r="A68" s="18" t="inlineStr">
        <is>
          <t>Estructura</t>
        </is>
      </c>
      <c r="B68" s="18" t="inlineStr">
        <is>
          <t>Tubo fibra de carbono D66 (115 mm)</t>
        </is>
      </c>
      <c r="C68" s="18" t="inlineStr">
        <is>
          <t>-</t>
        </is>
      </c>
      <c r="D68" s="7" t="n">
        <v>35</v>
      </c>
      <c r="E68" s="19" t="n">
        <v>45</v>
      </c>
      <c r="F68" s="7" t="n">
        <v>0</v>
      </c>
      <c r="G68" s="20" t="inlineStr">
        <is>
          <t>Ligero y caro. Atencion: apantalla la radio</t>
        </is>
      </c>
    </row>
    <row r="69">
      <c r="A69" s="18" t="inlineStr">
        <is>
          <t>Estructura</t>
        </is>
      </c>
      <c r="B69" s="18" t="inlineStr">
        <is>
          <t>Tapas de aluminio mecanizadas (x2)</t>
        </is>
      </c>
      <c r="C69" s="18" t="inlineStr">
        <is>
          <t>-</t>
        </is>
      </c>
      <c r="D69" s="7" t="n">
        <v>15</v>
      </c>
      <c r="E69" s="19" t="n">
        <v>10</v>
      </c>
      <c r="F69" s="7" t="n">
        <v>0</v>
      </c>
      <c r="G69" s="20" t="inlineStr">
        <is>
          <t>Encargar fuera cuenta en el presupuesto</t>
        </is>
      </c>
    </row>
    <row r="70">
      <c r="A70" s="18" t="inlineStr">
        <is>
          <t>Estructura</t>
        </is>
      </c>
      <c r="B70" s="18" t="inlineStr">
        <is>
          <t>Tornilleria M2/M3 + insertos</t>
        </is>
      </c>
      <c r="C70" s="18" t="inlineStr">
        <is>
          <t>-</t>
        </is>
      </c>
      <c r="D70" s="7" t="n">
        <v>10</v>
      </c>
      <c r="E70" s="19" t="n">
        <v>5</v>
      </c>
      <c r="F70" s="7" t="n">
        <v>0</v>
      </c>
      <c r="G70" s="20" t="inlineStr">
        <is>
          <t>Siempre pesa mas de lo que creeis</t>
        </is>
      </c>
    </row>
    <row r="71">
      <c r="A71" s="18" t="inlineStr">
        <is>
          <t>Estructura</t>
        </is>
      </c>
      <c r="B71" s="18" t="inlineStr">
        <is>
          <t>Varilla roscada M3 + separadores</t>
        </is>
      </c>
      <c r="C71" s="18" t="inlineStr">
        <is>
          <t>-</t>
        </is>
      </c>
      <c r="D71" s="7" t="n">
        <v>20</v>
      </c>
      <c r="E71" s="19" t="n">
        <v>6</v>
      </c>
      <c r="F71" s="7" t="n">
        <v>0</v>
      </c>
      <c r="G71" s="20" t="inlineStr">
        <is>
          <t>Pila de PCB clasica de CanSat</t>
        </is>
      </c>
    </row>
    <row r="72">
      <c r="A72" s="18" t="inlineStr">
        <is>
          <t>Estructura</t>
        </is>
      </c>
      <c r="B72" s="18" t="inlineStr">
        <is>
          <t>Cableado y conectores JST</t>
        </is>
      </c>
      <c r="C72" s="18" t="inlineStr">
        <is>
          <t>-</t>
        </is>
      </c>
      <c r="D72" s="7" t="n">
        <v>10</v>
      </c>
      <c r="E72" s="19" t="n">
        <v>8</v>
      </c>
      <c r="F72" s="7" t="n">
        <v>0</v>
      </c>
      <c r="G72" s="20" t="inlineStr">
        <is>
          <t>10 g de cable es realista. No lo olvideis</t>
        </is>
      </c>
    </row>
    <row r="73">
      <c r="A73" s="18" t="inlineStr">
        <is>
          <t>Estructura</t>
        </is>
      </c>
      <c r="B73" s="18" t="inlineStr">
        <is>
          <t>Espuma / encapsulado</t>
        </is>
      </c>
      <c r="C73" s="18" t="inlineStr">
        <is>
          <t>-</t>
        </is>
      </c>
      <c r="D73" s="7" t="n">
        <v>5</v>
      </c>
      <c r="E73" s="19" t="n">
        <v>4</v>
      </c>
      <c r="F73" s="7" t="n">
        <v>0</v>
      </c>
      <c r="G73" s="20" t="inlineStr">
        <is>
          <t>Amortigua vibracion y sujeta la bateria</t>
        </is>
      </c>
    </row>
    <row r="74">
      <c r="A74" s="18" t="inlineStr">
        <is>
          <t>Estructura</t>
        </is>
      </c>
      <c r="B74" s="18" t="inlineStr">
        <is>
          <t>Lastre (acero o laton)</t>
        </is>
      </c>
      <c r="C74" s="18" t="inlineStr">
        <is>
          <t>-</t>
        </is>
      </c>
      <c r="D74" s="7" t="n">
        <v>1</v>
      </c>
      <c r="E74" s="19" t="n">
        <v>5</v>
      </c>
      <c r="F74" s="7" t="n">
        <v>0</v>
      </c>
      <c r="G74" s="20" t="inlineStr">
        <is>
          <t>Precio por unidad de masa. Usadlo lo minimo (RQT-0130)</t>
        </is>
      </c>
    </row>
    <row r="75">
      <c r="A75" s="18" t="inlineStr">
        <is>
          <t>PCB</t>
        </is>
      </c>
      <c r="B75" s="18" t="inlineStr">
        <is>
          <t>PCB 2 capas circular D58 mm (lote de 5)</t>
        </is>
      </c>
      <c r="C75" s="18" t="inlineStr">
        <is>
          <t>JLCPCB</t>
        </is>
      </c>
      <c r="D75" s="7" t="n">
        <v>8</v>
      </c>
      <c r="E75" s="19" t="n">
        <v>15</v>
      </c>
      <c r="F75" s="7" t="n">
        <v>0</v>
      </c>
      <c r="G75" s="20" t="inlineStr">
        <is>
          <t>OJO: una placa de 50x100 NO cabe en un tubo de D66. Maximo util: D58</t>
        </is>
      </c>
    </row>
    <row r="76">
      <c r="A76" s="18" t="inlineStr">
        <is>
          <t>PCB</t>
        </is>
      </c>
      <c r="B76" s="18" t="inlineStr">
        <is>
          <t>PCB 4 capas circular D58 mm (lote de 5)</t>
        </is>
      </c>
      <c r="C76" s="18" t="inlineStr">
        <is>
          <t>JLCPCB</t>
        </is>
      </c>
      <c r="D76" s="7" t="n">
        <v>8</v>
      </c>
      <c r="E76" s="19" t="n">
        <v>40</v>
      </c>
      <c r="F76" s="7" t="n">
        <v>0</v>
      </c>
      <c r="G76" s="20" t="inlineStr">
        <is>
          <t>Necesario si haceis RF cuidada</t>
        </is>
      </c>
    </row>
    <row r="77">
      <c r="A77" s="18" t="inlineStr">
        <is>
          <t>PCB</t>
        </is>
      </c>
      <c r="B77" s="18" t="inlineStr">
        <is>
          <t>Envio y aduanas PCB</t>
        </is>
      </c>
      <c r="C77" s="18" t="inlineStr">
        <is>
          <t>-</t>
        </is>
      </c>
      <c r="D77" s="7" t="n">
        <v>0</v>
      </c>
      <c r="E77" s="19" t="n">
        <v>20</v>
      </c>
      <c r="F77" s="7" t="n">
        <v>0</v>
      </c>
      <c r="G77" s="20" t="inlineStr">
        <is>
          <t>Se incluye en el limite de presupuesto (RQT-0700)</t>
        </is>
      </c>
    </row>
    <row r="78">
      <c r="A78" s="18" t="inlineStr">
        <is>
          <t>PCB</t>
        </is>
      </c>
      <c r="B78" s="18" t="inlineStr">
        <is>
          <t>Ensamblaje PCBA (setup + componentes)</t>
        </is>
      </c>
      <c r="C78" s="18" t="inlineStr">
        <is>
          <t>JLCPCB</t>
        </is>
      </c>
      <c r="D78" s="7" t="n">
        <v>0</v>
      </c>
      <c r="E78" s="19" t="n">
        <v>60</v>
      </c>
      <c r="F78" s="7" t="n">
        <v>0</v>
      </c>
      <c r="G78" s="20" t="inlineStr">
        <is>
          <t>Ahorra horas de soldadura. Valoradlo</t>
        </is>
      </c>
    </row>
    <row r="79">
      <c r="A79" s="18" t="inlineStr">
        <is>
          <t>PCB</t>
        </is>
      </c>
      <c r="B79" s="18" t="inlineStr">
        <is>
          <t>Placa perforada / protoboard</t>
        </is>
      </c>
      <c r="C79" s="18" t="inlineStr">
        <is>
          <t>-</t>
        </is>
      </c>
      <c r="D79" s="7" t="n">
        <v>12</v>
      </c>
      <c r="E79" s="19" t="n">
        <v>3</v>
      </c>
      <c r="F79" s="7" t="n">
        <v>0</v>
      </c>
      <c r="G79" s="20" t="inlineStr">
        <is>
          <t>No apto para vuelo: vibracion</t>
        </is>
      </c>
    </row>
    <row r="80">
      <c r="A80" s="18" t="inlineStr">
        <is>
          <t>Otros</t>
        </is>
      </c>
      <c r="B80" s="18" t="inlineStr">
        <is>
          <t>Sensor de particulas SDS011</t>
        </is>
      </c>
      <c r="C80" s="18" t="inlineStr">
        <is>
          <t>SDS011</t>
        </is>
      </c>
      <c r="D80" s="7" t="n">
        <v>42</v>
      </c>
      <c r="E80" s="19" t="n">
        <v>25</v>
      </c>
      <c r="F80" s="7" t="n">
        <v>80</v>
      </c>
      <c r="G80" s="20" t="inlineStr">
        <is>
          <t>42 g. Cabe, pero decide vuestro presupuesto de masa</t>
        </is>
      </c>
    </row>
    <row r="81">
      <c r="A81" s="18" t="inlineStr">
        <is>
          <t>Otros</t>
        </is>
      </c>
      <c r="B81" s="18" t="inlineStr">
        <is>
          <t>Sensor de particulas PMS5003</t>
        </is>
      </c>
      <c r="C81" s="18" t="inlineStr">
        <is>
          <t>PMS5003</t>
        </is>
      </c>
      <c r="D81" s="7" t="n">
        <v>42</v>
      </c>
      <c r="E81" s="19" t="n">
        <v>28</v>
      </c>
      <c r="F81" s="7" t="n">
        <v>100</v>
      </c>
      <c r="G81" s="20" t="inlineStr">
        <is>
          <t>Idem</t>
        </is>
      </c>
    </row>
    <row r="82">
      <c r="A82" s="18" t="inlineStr">
        <is>
          <t>Otros</t>
        </is>
      </c>
      <c r="B82" s="18" t="inlineStr">
        <is>
          <t>Calidad de aire ENS160+AHT21</t>
        </is>
      </c>
      <c r="C82" s="18" t="inlineStr">
        <is>
          <t>ENS160</t>
        </is>
      </c>
      <c r="D82" s="7" t="n">
        <v>2</v>
      </c>
      <c r="E82" s="19" t="n">
        <v>15</v>
      </c>
      <c r="F82" s="7" t="n">
        <v>25</v>
      </c>
      <c r="G82" s="20" t="inlineStr">
        <is>
          <t>Compacto, mucho mas ligero que un SDS011</t>
        </is>
      </c>
    </row>
    <row r="83">
      <c r="A83" s="18" t="inlineStr">
        <is>
          <t>Otros</t>
        </is>
      </c>
      <c r="B83" s="18" t="inlineStr">
        <is>
          <t>Termometro IR MLX90614</t>
        </is>
      </c>
      <c r="C83" s="18" t="inlineStr">
        <is>
          <t>MLX90614</t>
        </is>
      </c>
      <c r="D83" s="7" t="n">
        <v>2</v>
      </c>
      <c r="E83" s="19" t="n">
        <v>12</v>
      </c>
      <c r="F83" s="7" t="n">
        <v>1.5</v>
      </c>
      <c r="G83" s="20" t="inlineStr">
        <is>
          <t>Temperatura sin contacto</t>
        </is>
      </c>
    </row>
    <row r="84">
      <c r="A84" s="18" t="inlineStr">
        <is>
          <t>Otros</t>
        </is>
      </c>
      <c r="B84" s="18" t="inlineStr">
        <is>
          <t>Sensor UV VEML6075</t>
        </is>
      </c>
      <c r="C84" s="18" t="inlineStr">
        <is>
          <t>VEML6075</t>
        </is>
      </c>
      <c r="D84" s="7" t="n">
        <v>1</v>
      </c>
      <c r="E84" s="19" t="n">
        <v>8</v>
      </c>
      <c r="F84" s="7" t="n">
        <v>0.3</v>
      </c>
      <c r="G84" s="20" t="inlineStr">
        <is>
          <t>Perfil de UV con la altitud</t>
        </is>
      </c>
    </row>
    <row r="85">
      <c r="A85" s="18" t="inlineStr">
        <is>
          <t>Otros</t>
        </is>
      </c>
      <c r="B85" s="18" t="inlineStr">
        <is>
          <t>Sensor de color TCS34725</t>
        </is>
      </c>
      <c r="C85" s="18" t="inlineStr">
        <is>
          <t>TCS34725</t>
        </is>
      </c>
      <c r="D85" s="7" t="n">
        <v>1</v>
      </c>
      <c r="E85" s="19" t="n">
        <v>9</v>
      </c>
      <c r="F85" s="7" t="n">
        <v>3</v>
      </c>
      <c r="G85" s="20" t="inlineStr">
        <is>
          <t>Analisis de suelo simulado</t>
        </is>
      </c>
    </row>
    <row r="86">
      <c r="A86" s="18" t="inlineStr">
        <is>
          <t>Otros</t>
        </is>
      </c>
      <c r="B86" s="18" t="inlineStr">
        <is>
          <t>Kit detector Geiger</t>
        </is>
      </c>
      <c r="C86" s="18" t="inlineStr">
        <is>
          <t>-</t>
        </is>
      </c>
      <c r="D86" s="7" t="n">
        <v>60</v>
      </c>
      <c r="E86" s="19" t="n">
        <v>60</v>
      </c>
      <c r="F86" s="7" t="n">
        <v>25</v>
      </c>
      <c r="G86" s="20" t="inlineStr">
        <is>
          <t>Pesado y caro, pero es una mision distinta</t>
        </is>
      </c>
    </row>
    <row r="87">
      <c r="A87" s="18" t="inlineStr">
        <is>
          <t>Otros</t>
        </is>
      </c>
      <c r="B87" s="18" t="inlineStr">
        <is>
          <t>Sensor de humedad de suelo capacitivo</t>
        </is>
      </c>
      <c r="C87" s="18" t="inlineStr">
        <is>
          <t>-</t>
        </is>
      </c>
      <c r="D87" s="7" t="n">
        <v>15</v>
      </c>
      <c r="E87" s="19" t="n">
        <v>5</v>
      </c>
      <c r="F87" s="7" t="n">
        <v>5</v>
      </c>
      <c r="G87" s="20" t="inlineStr">
        <is>
          <t>Sonda planetaria simulada</t>
        </is>
      </c>
    </row>
    <row r="88">
      <c r="A88" s="18" t="inlineStr">
        <is>
          <t>GSE</t>
        </is>
      </c>
      <c r="B88" s="18" t="inlineStr">
        <is>
          <t>Dongle RTL-SDR v4</t>
        </is>
      </c>
      <c r="C88" s="18" t="inlineStr">
        <is>
          <t>RTL-SDR</t>
        </is>
      </c>
      <c r="D88" s="7" t="n">
        <v>50</v>
      </c>
      <c r="E88" s="19" t="n">
        <v>35</v>
      </c>
      <c r="F88" s="7" t="n">
        <v>0</v>
      </c>
      <c r="G88" s="20" t="inlineStr">
        <is>
          <t>Estacion de tierra. Cuenta en la hoja GSE, aparte del limite</t>
        </is>
      </c>
    </row>
    <row r="89">
      <c r="A89" s="18" t="inlineStr">
        <is>
          <t>GSE</t>
        </is>
      </c>
      <c r="B89" s="18" t="inlineStr">
        <is>
          <t>Antena Yagi 868 MHz</t>
        </is>
      </c>
      <c r="C89" s="18" t="inlineStr">
        <is>
          <t>-</t>
        </is>
      </c>
      <c r="D89" s="7" t="n">
        <v>300</v>
      </c>
      <c r="E89" s="19" t="n">
        <v>25</v>
      </c>
      <c r="F89" s="7" t="n">
        <v>0</v>
      </c>
      <c r="G89" s="20" t="inlineStr">
        <is>
          <t>Mejora mucho el alcance</t>
        </is>
      </c>
    </row>
    <row r="90">
      <c r="A90" s="18" t="inlineStr">
        <is>
          <t>GSE</t>
        </is>
      </c>
      <c r="B90" s="18" t="inlineStr">
        <is>
          <t>Modulo LoRa receptor USB</t>
        </is>
      </c>
      <c r="C90" s="18" t="inlineStr">
        <is>
          <t>-</t>
        </is>
      </c>
      <c r="D90" s="7" t="n">
        <v>20</v>
      </c>
      <c r="E90" s="19" t="n">
        <v>20</v>
      </c>
      <c r="F90" s="7" t="n">
        <v>0</v>
      </c>
      <c r="G90" s="20" t="inlineStr">
        <is>
          <t>Receptor sencillo de telemetria</t>
        </is>
      </c>
    </row>
    <row r="92">
      <c r="A92" s="6" t="inlineStr">
        <is>
          <t>Los precios son orientativos y no vinculantes. El BOM debe llevar el precio real del distribuidor, con IVA y envio, y su enlace.</t>
        </is>
      </c>
    </row>
  </sheetData>
  <autoFilter ref="A4:G90"/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8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9" customWidth="1" min="2" max="2"/>
    <col width="15" customWidth="1" min="3" max="3"/>
    <col width="30" customWidth="1" min="4" max="4"/>
    <col width="18" customWidth="1" min="5" max="5"/>
    <col width="15" customWidth="1" min="6" max="6"/>
    <col width="30" customWidth="1" min="7" max="7"/>
    <col width="7" customWidth="1" min="8" max="8"/>
    <col width="13" customWidth="1" min="9" max="9"/>
    <col width="13" customWidth="1" min="10" max="10"/>
    <col width="34" customWidth="1" min="11" max="11"/>
  </cols>
  <sheetData>
    <row r="1" ht="30" customHeight="1">
      <c r="A1" s="1" t="inlineStr">
        <is>
          <t>PRESUPUESTO ECONOMICO (BOM)</t>
        </is>
      </c>
    </row>
    <row r="2">
      <c r="A2" s="2" t="inlineStr">
        <is>
          <t>Limite RQT-0700 segun ranuras: 300 EUR (N=1) / 550 EUR (N=2) / 800 EUR (N=3), IVA y envios incluidos. RQT-0710: contingencia &gt;= 15% DENTRO de ese limite. El limite se lee solo de la hoja Instrucciones.</t>
        </is>
      </c>
    </row>
    <row r="4" ht="30" customHeight="1">
      <c r="A4" s="17" t="inlineStr">
        <is>
          <t>#</t>
        </is>
      </c>
      <c r="B4" s="17" t="inlineStr">
        <is>
          <t>Ranura</t>
        </is>
      </c>
      <c r="C4" s="17" t="inlineStr">
        <is>
          <t>Categoria</t>
        </is>
      </c>
      <c r="D4" s="17" t="inlineStr">
        <is>
          <t>Componente</t>
        </is>
      </c>
      <c r="E4" s="17" t="inlineStr">
        <is>
          <t>Referencia</t>
        </is>
      </c>
      <c r="F4" s="17" t="inlineStr">
        <is>
          <t>Distribuidor</t>
        </is>
      </c>
      <c r="G4" s="17" t="inlineStr">
        <is>
          <t>Enlace</t>
        </is>
      </c>
      <c r="H4" s="17" t="inlineStr">
        <is>
          <t>Cant.</t>
        </is>
      </c>
      <c r="I4" s="17" t="inlineStr">
        <is>
          <t>Precio ud. (EUR)</t>
        </is>
      </c>
      <c r="J4" s="17" t="inlineStr">
        <is>
          <t>Subtotal (EUR)</t>
        </is>
      </c>
      <c r="K4" s="17" t="inlineStr">
        <is>
          <t>Notas / justificacion</t>
        </is>
      </c>
    </row>
    <row r="5">
      <c r="A5" s="18" t="n">
        <v>1</v>
      </c>
      <c r="B5" s="16" t="inlineStr">
        <is>
          <t>R1</t>
        </is>
      </c>
      <c r="C5" s="16" t="inlineStr">
        <is>
          <t>Estructura</t>
        </is>
      </c>
      <c r="D5" s="16" t="inlineStr">
        <is>
          <t>Tubo aluminio D66 e2 mm (115 mm)</t>
        </is>
      </c>
      <c r="E5" s="16" t="inlineStr">
        <is>
          <t>Al 6061</t>
        </is>
      </c>
      <c r="F5" s="16" t="inlineStr">
        <is>
          <t>RS Components</t>
        </is>
      </c>
      <c r="G5" s="16" t="inlineStr">
        <is>
          <t>https://es.rs-online.com</t>
        </is>
      </c>
      <c r="H5" s="5" t="n">
        <v>1</v>
      </c>
      <c r="I5" s="25" t="n">
        <v>18</v>
      </c>
      <c r="J5" s="24">
        <f>IF(N(H5)=0,"",H5*I5)</f>
        <v/>
      </c>
      <c r="K5" s="16" t="inlineStr">
        <is>
          <t>e2 mm en vez de e1: rigidez y masa util</t>
        </is>
      </c>
    </row>
    <row r="6">
      <c r="A6" s="18" t="n">
        <v>2</v>
      </c>
      <c r="B6" s="16" t="inlineStr">
        <is>
          <t>R1</t>
        </is>
      </c>
      <c r="C6" s="16" t="inlineStr">
        <is>
          <t>Estructura</t>
        </is>
      </c>
      <c r="D6" s="16" t="inlineStr">
        <is>
          <t>Tapas de aluminio mecanizadas (x2)</t>
        </is>
      </c>
      <c r="E6" s="16" t="inlineStr">
        <is>
          <t>-</t>
        </is>
      </c>
      <c r="F6" s="16" t="inlineStr">
        <is>
          <t>Xometry</t>
        </is>
      </c>
      <c r="G6" s="16" t="inlineStr">
        <is>
          <t>https://www.xometry.eu/es/</t>
        </is>
      </c>
      <c r="H6" s="5" t="n">
        <v>1</v>
      </c>
      <c r="I6" s="25" t="n">
        <v>10</v>
      </c>
      <c r="J6" s="24">
        <f>IF(N(H6)=0,"",H6*I6)</f>
        <v/>
      </c>
      <c r="K6" s="16" t="inlineStr">
        <is>
          <t>Camino de carga del apilamiento</t>
        </is>
      </c>
    </row>
    <row r="7">
      <c r="A7" s="18" t="n">
        <v>3</v>
      </c>
      <c r="B7" s="16" t="inlineStr">
        <is>
          <t>R1</t>
        </is>
      </c>
      <c r="C7" s="16" t="inlineStr">
        <is>
          <t>Estructura</t>
        </is>
      </c>
      <c r="D7" s="16" t="inlineStr">
        <is>
          <t>Varilla roscada M3 + separadores</t>
        </is>
      </c>
      <c r="E7" s="16" t="inlineStr">
        <is>
          <t>-</t>
        </is>
      </c>
      <c r="F7" s="16" t="inlineStr">
        <is>
          <t>Leroy Merlin</t>
        </is>
      </c>
      <c r="G7" s="16" t="inlineStr">
        <is>
          <t>https://www.leroymerlin.es</t>
        </is>
      </c>
      <c r="H7" s="5" t="n">
        <v>1</v>
      </c>
      <c r="I7" s="25" t="n">
        <v>6</v>
      </c>
      <c r="J7" s="26">
        <f>IF(N(H7)=0,"",H7*I7)</f>
        <v/>
      </c>
      <c r="K7" s="16" t="inlineStr">
        <is>
          <t>Pila de PCB clasica</t>
        </is>
      </c>
    </row>
    <row r="8">
      <c r="A8" s="18" t="n">
        <v>4</v>
      </c>
      <c r="B8" s="16" t="inlineStr">
        <is>
          <t>R1</t>
        </is>
      </c>
      <c r="C8" s="16" t="inlineStr">
        <is>
          <t>Estructura</t>
        </is>
      </c>
      <c r="D8" s="16" t="inlineStr">
        <is>
          <t>Tornilleria M3 + insertos</t>
        </is>
      </c>
      <c r="E8" s="16" t="inlineStr">
        <is>
          <t>-</t>
        </is>
      </c>
      <c r="F8" s="16" t="inlineStr">
        <is>
          <t>Leroy Merlin</t>
        </is>
      </c>
      <c r="G8" s="16" t="inlineStr">
        <is>
          <t>https://www.leroymerlin.es</t>
        </is>
      </c>
      <c r="H8" s="5" t="n">
        <v>1</v>
      </c>
      <c r="I8" s="25" t="n">
        <v>5</v>
      </c>
      <c r="J8" s="26">
        <f>IF(N(H8)=0,"",H8*I8)</f>
        <v/>
      </c>
      <c r="K8" s="16" t="inlineStr">
        <is>
          <t>Retencion positiva (RQT-0190)</t>
        </is>
      </c>
    </row>
    <row r="9">
      <c r="A9" s="18" t="n">
        <v>5</v>
      </c>
      <c r="B9" s="16" t="inlineStr">
        <is>
          <t>R1</t>
        </is>
      </c>
      <c r="C9" s="16" t="inlineStr">
        <is>
          <t>Estructura</t>
        </is>
      </c>
      <c r="D9" s="16" t="inlineStr">
        <is>
          <t>Espuma y encapsulado antivibracion</t>
        </is>
      </c>
      <c r="E9" s="16" t="inlineStr">
        <is>
          <t>-</t>
        </is>
      </c>
      <c r="F9" s="16" t="inlineStr">
        <is>
          <t>RS Components</t>
        </is>
      </c>
      <c r="G9" s="16" t="inlineStr">
        <is>
          <t>https://es.rs-online.com</t>
        </is>
      </c>
      <c r="H9" s="5" t="n">
        <v>1</v>
      </c>
      <c r="I9" s="25" t="n">
        <v>6</v>
      </c>
      <c r="J9" s="26">
        <f>IF(N(H9)=0,"",H9*I9)</f>
        <v/>
      </c>
      <c r="K9" s="16" t="inlineStr">
        <is>
          <t>25 g: sujeta bateria y amortigua</t>
        </is>
      </c>
    </row>
    <row r="10">
      <c r="A10" s="18" t="n">
        <v>6</v>
      </c>
      <c r="B10" s="16" t="inlineStr">
        <is>
          <t>R1</t>
        </is>
      </c>
      <c r="C10" s="16" t="inlineStr">
        <is>
          <t>Avionica</t>
        </is>
      </c>
      <c r="D10" s="16" t="inlineStr">
        <is>
          <t>Raspberry Pi Pico (RP2040)</t>
        </is>
      </c>
      <c r="E10" s="16" t="inlineStr">
        <is>
          <t>RP2040</t>
        </is>
      </c>
      <c r="F10" s="16" t="inlineStr">
        <is>
          <t>Kubii</t>
        </is>
      </c>
      <c r="G10" s="16" t="inlineStr">
        <is>
          <t>https://www.kubii.com</t>
        </is>
      </c>
      <c r="H10" s="5" t="n">
        <v>1</v>
      </c>
      <c r="I10" s="25" t="n">
        <v>5</v>
      </c>
      <c r="J10" s="26">
        <f>IF(N(H10)=0,"",H10*I10)</f>
        <v/>
      </c>
      <c r="K10" s="16" t="inlineStr">
        <is>
          <t>MCU, no SBC. Clave del presupuesto de potencia</t>
        </is>
      </c>
    </row>
    <row r="11">
      <c r="A11" s="18" t="n">
        <v>7</v>
      </c>
      <c r="B11" s="16" t="inlineStr">
        <is>
          <t>R1</t>
        </is>
      </c>
      <c r="C11" s="16" t="inlineStr">
        <is>
          <t>Avionica</t>
        </is>
      </c>
      <c r="D11" s="16" t="inlineStr">
        <is>
          <t>PCB circular D58 mm, 2 capas (lote de 5)</t>
        </is>
      </c>
      <c r="E11" s="16" t="inlineStr">
        <is>
          <t>JLCPCB</t>
        </is>
      </c>
      <c r="F11" s="16" t="inlineStr">
        <is>
          <t>JLCPCB</t>
        </is>
      </c>
      <c r="G11" s="16" t="inlineStr">
        <is>
          <t>https://jlcpcb.com</t>
        </is>
      </c>
      <c r="H11" s="5" t="n">
        <v>1</v>
      </c>
      <c r="I11" s="25" t="n">
        <v>15</v>
      </c>
      <c r="J11" s="26">
        <f>IF(N(H11)=0,"",H11*I11)</f>
        <v/>
      </c>
      <c r="K11" s="16" t="inlineStr">
        <is>
          <t>Circular: una placa de 50x100 no cabe en D66</t>
        </is>
      </c>
    </row>
    <row r="12">
      <c r="A12" s="18" t="n">
        <v>8</v>
      </c>
      <c r="B12" s="16" t="inlineStr">
        <is>
          <t>R1</t>
        </is>
      </c>
      <c r="C12" s="16" t="inlineStr">
        <is>
          <t>Avionica</t>
        </is>
      </c>
      <c r="D12" s="16" t="inlineStr">
        <is>
          <t>Envio y aduanas PCB</t>
        </is>
      </c>
      <c r="E12" s="16" t="inlineStr">
        <is>
          <t>-</t>
        </is>
      </c>
      <c r="F12" s="16" t="inlineStr">
        <is>
          <t>JLCPCB</t>
        </is>
      </c>
      <c r="G12" s="16" t="inlineStr">
        <is>
          <t>https://jlcpcb.com</t>
        </is>
      </c>
      <c r="H12" s="5" t="n">
        <v>1</v>
      </c>
      <c r="I12" s="25" t="n">
        <v>20</v>
      </c>
      <c r="J12" s="26">
        <f>IF(N(H12)=0,"",H12*I12)</f>
        <v/>
      </c>
      <c r="K12" s="16" t="inlineStr">
        <is>
          <t>Cuenta en el limite (RQT-0700)</t>
        </is>
      </c>
    </row>
    <row r="13">
      <c r="A13" s="18" t="n">
        <v>9</v>
      </c>
      <c r="B13" s="16" t="inlineStr">
        <is>
          <t>R1</t>
        </is>
      </c>
      <c r="C13" s="16" t="inlineStr">
        <is>
          <t>Avionica</t>
        </is>
      </c>
      <c r="D13" s="16" t="inlineStr">
        <is>
          <t>Pasivos, conectores y zocalos</t>
        </is>
      </c>
      <c r="E13" s="16" t="inlineStr">
        <is>
          <t>-</t>
        </is>
      </c>
      <c r="F13" s="16" t="inlineStr">
        <is>
          <t>Mouser</t>
        </is>
      </c>
      <c r="G13" s="16" t="inlineStr">
        <is>
          <t>https://www.mouser.es</t>
        </is>
      </c>
      <c r="H13" s="5" t="n">
        <v>1</v>
      </c>
      <c r="I13" s="25" t="n">
        <v>12</v>
      </c>
      <c r="J13" s="26">
        <f>IF(N(H13)=0,"",H13*I13)</f>
        <v/>
      </c>
      <c r="K13" s="16" t="inlineStr">
        <is>
          <t>Estimado con 20% de holgura</t>
        </is>
      </c>
    </row>
    <row r="14">
      <c r="A14" s="18" t="n">
        <v>10</v>
      </c>
      <c r="B14" s="16" t="inlineStr">
        <is>
          <t>R1</t>
        </is>
      </c>
      <c r="C14" s="16" t="inlineStr">
        <is>
          <t>Sensores</t>
        </is>
      </c>
      <c r="D14" s="16" t="inlineStr">
        <is>
          <t>BME280 (P/T/HR)</t>
        </is>
      </c>
      <c r="E14" s="16" t="inlineStr">
        <is>
          <t>BME280</t>
        </is>
      </c>
      <c r="F14" s="16" t="inlineStr">
        <is>
          <t>AliExpress</t>
        </is>
      </c>
      <c r="G14" s="16" t="inlineStr">
        <is>
          <t>https://es.aliexpress.com</t>
        </is>
      </c>
      <c r="H14" s="5" t="n">
        <v>1</v>
      </c>
      <c r="I14" s="25" t="n">
        <v>7</v>
      </c>
      <c r="J14" s="26">
        <f>IF(N(H14)=0,"",H14*I14)</f>
        <v/>
      </c>
      <c r="K14" s="16" t="inlineStr">
        <is>
          <t>Mision primaria</t>
        </is>
      </c>
    </row>
    <row r="15">
      <c r="A15" s="18" t="n">
        <v>11</v>
      </c>
      <c r="B15" s="16" t="inlineStr">
        <is>
          <t>R1</t>
        </is>
      </c>
      <c r="C15" s="16" t="inlineStr">
        <is>
          <t>Sensores</t>
        </is>
      </c>
      <c r="D15" s="16" t="inlineStr">
        <is>
          <t>IMU BMI088</t>
        </is>
      </c>
      <c r="E15" s="16" t="inlineStr">
        <is>
          <t>BMI088</t>
        </is>
      </c>
      <c r="F15" s="16" t="inlineStr">
        <is>
          <t>Mouser</t>
        </is>
      </c>
      <c r="G15" s="16" t="inlineStr">
        <is>
          <t>https://www.mouser.es</t>
        </is>
      </c>
      <c r="H15" s="5" t="n">
        <v>1</v>
      </c>
      <c r="I15" s="25" t="n">
        <v>22</v>
      </c>
      <c r="J15" s="26">
        <f>IF(N(H15)=0,"",H15*I15)</f>
        <v/>
      </c>
      <c r="K15" s="16" t="inlineStr">
        <is>
          <t>+-24 g, grado industrial</t>
        </is>
      </c>
    </row>
    <row r="16">
      <c r="A16" s="18" t="n">
        <v>12</v>
      </c>
      <c r="B16" s="16" t="inlineStr">
        <is>
          <t>R1</t>
        </is>
      </c>
      <c r="C16" s="16" t="inlineStr">
        <is>
          <t>Sensores</t>
        </is>
      </c>
      <c r="D16" s="16" t="inlineStr">
        <is>
          <t>Acelerometro ADXL375 +-200 g</t>
        </is>
      </c>
      <c r="E16" s="16" t="inlineStr">
        <is>
          <t>ADXL375</t>
        </is>
      </c>
      <c r="F16" s="16" t="inlineStr">
        <is>
          <t>Mouser</t>
        </is>
      </c>
      <c r="G16" s="16" t="inlineStr">
        <is>
          <t>https://www.mouser.es</t>
        </is>
      </c>
      <c r="H16" s="5" t="n">
        <v>1</v>
      </c>
      <c r="I16" s="25" t="n">
        <v>20</v>
      </c>
      <c r="J16" s="26">
        <f>IF(N(H16)=0,"",H16*I16)</f>
        <v/>
      </c>
      <c r="K16" s="16" t="inlineStr">
        <is>
          <t>Choque de eyeccion: el BMI088 satura</t>
        </is>
      </c>
    </row>
    <row r="17">
      <c r="A17" s="18" t="n">
        <v>13</v>
      </c>
      <c r="B17" s="16" t="inlineStr">
        <is>
          <t>R1</t>
        </is>
      </c>
      <c r="C17" s="16" t="inlineStr">
        <is>
          <t>GNSS</t>
        </is>
      </c>
      <c r="D17" s="16" t="inlineStr">
        <is>
          <t>u-blox NEO-6M con antena</t>
        </is>
      </c>
      <c r="E17" s="16" t="inlineStr">
        <is>
          <t>NEO-6M</t>
        </is>
      </c>
      <c r="F17" s="16" t="inlineStr">
        <is>
          <t>AliExpress</t>
        </is>
      </c>
      <c r="G17" s="16" t="inlineStr">
        <is>
          <t>https://es.aliexpress.com</t>
        </is>
      </c>
      <c r="H17" s="5" t="n">
        <v>1</v>
      </c>
      <c r="I17" s="25" t="n">
        <v>12</v>
      </c>
      <c r="J17" s="26">
        <f>IF(N(H17)=0,"",H17*I17)</f>
        <v/>
      </c>
      <c r="K17" s="16" t="inlineStr">
        <is>
          <t>Suficiente a 3 km. Ver justificacion en la memoria</t>
        </is>
      </c>
    </row>
    <row r="18">
      <c r="A18" s="18" t="n">
        <v>14</v>
      </c>
      <c r="B18" s="16" t="inlineStr">
        <is>
          <t>R1</t>
        </is>
      </c>
      <c r="C18" s="16" t="inlineStr">
        <is>
          <t>Comunicaciones</t>
        </is>
      </c>
      <c r="D18" s="16" t="inlineStr">
        <is>
          <t>Modulo LoRa RFM95W 868 MHz</t>
        </is>
      </c>
      <c r="E18" s="16" t="inlineStr">
        <is>
          <t>RFM95W</t>
        </is>
      </c>
      <c r="F18" s="16" t="inlineStr">
        <is>
          <t>AliExpress</t>
        </is>
      </c>
      <c r="G18" s="16" t="inlineStr">
        <is>
          <t>https://es.aliexpress.com</t>
        </is>
      </c>
      <c r="H18" s="5" t="n">
        <v>1</v>
      </c>
      <c r="I18" s="25" t="n">
        <v>12</v>
      </c>
      <c r="J18" s="26">
        <f>IF(N(H18)=0,"",H18*I18)</f>
        <v/>
      </c>
      <c r="K18" s="16" t="inlineStr">
        <is>
          <t>Canal configurable sin recompilar (RQT-0400)</t>
        </is>
      </c>
    </row>
    <row r="19">
      <c r="A19" s="18" t="n">
        <v>15</v>
      </c>
      <c r="B19" s="16" t="inlineStr">
        <is>
          <t>R1</t>
        </is>
      </c>
      <c r="C19" s="16" t="inlineStr">
        <is>
          <t>Comunicaciones</t>
        </is>
      </c>
      <c r="D19" s="16" t="inlineStr">
        <is>
          <t>Antena helicoidal 868 SMA</t>
        </is>
      </c>
      <c r="E19" s="16" t="inlineStr">
        <is>
          <t>-</t>
        </is>
      </c>
      <c r="F19" s="16" t="inlineStr">
        <is>
          <t>AliExpress</t>
        </is>
      </c>
      <c r="G19" s="16" t="inlineStr">
        <is>
          <t>https://es.aliexpress.com</t>
        </is>
      </c>
      <c r="H19" s="5" t="n">
        <v>1</v>
      </c>
      <c r="I19" s="25" t="n">
        <v>3</v>
      </c>
      <c r="J19" s="26">
        <f>IF(N(H19)=0,"",H19*I19)</f>
        <v/>
      </c>
      <c r="K19" s="16" t="inlineStr">
        <is>
          <t>En la tapa superior (RQT-0110)</t>
        </is>
      </c>
    </row>
    <row r="20">
      <c r="A20" s="18" t="n">
        <v>16</v>
      </c>
      <c r="B20" s="16" t="inlineStr">
        <is>
          <t>R1</t>
        </is>
      </c>
      <c r="C20" s="16" t="inlineStr">
        <is>
          <t>Comunicaciones</t>
        </is>
      </c>
      <c r="D20" s="16" t="inlineStr">
        <is>
          <t>Pigtail u.FL a SMA</t>
        </is>
      </c>
      <c r="E20" s="16" t="inlineStr">
        <is>
          <t>-</t>
        </is>
      </c>
      <c r="F20" s="16" t="inlineStr">
        <is>
          <t>AliExpress</t>
        </is>
      </c>
      <c r="G20" s="16" t="inlineStr">
        <is>
          <t>https://es.aliexpress.com</t>
        </is>
      </c>
      <c r="H20" s="5" t="n">
        <v>1</v>
      </c>
      <c r="I20" s="25" t="n">
        <v>4</v>
      </c>
      <c r="J20" s="26">
        <f>IF(N(H20)=0,"",H20*I20)</f>
        <v/>
      </c>
      <c r="K20" s="16" t="inlineStr">
        <is>
          <t>4 g que casi todos olvidan</t>
        </is>
      </c>
    </row>
    <row r="21">
      <c r="A21" s="18" t="n">
        <v>17</v>
      </c>
      <c r="B21" s="16" t="inlineStr">
        <is>
          <t>R1</t>
        </is>
      </c>
      <c r="C21" s="16" t="inlineStr">
        <is>
          <t>Datos</t>
        </is>
      </c>
      <c r="D21" s="16" t="inlineStr">
        <is>
          <t>Lector microSD SPI</t>
        </is>
      </c>
      <c r="E21" s="16" t="inlineStr">
        <is>
          <t>-</t>
        </is>
      </c>
      <c r="F21" s="16" t="inlineStr">
        <is>
          <t>AliExpress</t>
        </is>
      </c>
      <c r="G21" s="16" t="inlineStr">
        <is>
          <t>https://es.aliexpress.com</t>
        </is>
      </c>
      <c r="H21" s="5" t="n">
        <v>1</v>
      </c>
      <c r="I21" s="25" t="n">
        <v>4</v>
      </c>
      <c r="J21" s="26">
        <f>IF(N(H21)=0,"",H21*I21)</f>
        <v/>
      </c>
      <c r="K21" s="16" t="inlineStr">
        <is>
          <t>Almacenamiento a bordo (RQT-0350)</t>
        </is>
      </c>
    </row>
    <row r="22">
      <c r="A22" s="18" t="n">
        <v>18</v>
      </c>
      <c r="B22" s="16" t="inlineStr">
        <is>
          <t>R1</t>
        </is>
      </c>
      <c r="C22" s="16" t="inlineStr">
        <is>
          <t>Datos</t>
        </is>
      </c>
      <c r="D22" s="16" t="inlineStr">
        <is>
          <t>Tarjeta microSD 32 GB clase 10</t>
        </is>
      </c>
      <c r="E22" s="16" t="inlineStr">
        <is>
          <t>-</t>
        </is>
      </c>
      <c r="F22" s="16" t="inlineStr">
        <is>
          <t>AliExpress</t>
        </is>
      </c>
      <c r="G22" s="16" t="inlineStr">
        <is>
          <t>https://es.aliexpress.com</t>
        </is>
      </c>
      <c r="H22" s="5" t="n">
        <v>1</v>
      </c>
      <c r="I22" s="25" t="n">
        <v>8</v>
      </c>
      <c r="J22" s="26">
        <f>IF(N(H22)=0,"",H22*I22)</f>
        <v/>
      </c>
      <c r="K22" s="16" t="inlineStr">
        <is>
          <t>Los datos se recuperan aunque falle el enlace</t>
        </is>
      </c>
    </row>
    <row r="23">
      <c r="A23" s="18" t="n">
        <v>19</v>
      </c>
      <c r="B23" s="16" t="inlineStr">
        <is>
          <t>R1</t>
        </is>
      </c>
      <c r="C23" s="16" t="inlineStr">
        <is>
          <t>Energia</t>
        </is>
      </c>
      <c r="D23" s="16" t="inlineStr">
        <is>
          <t>Celda Li-ion 18650 3400 mAh (x2, 2S)</t>
        </is>
      </c>
      <c r="E23" s="16" t="inlineStr">
        <is>
          <t>NCR18650B</t>
        </is>
      </c>
      <c r="F23" s="16" t="inlineStr">
        <is>
          <t>NKON</t>
        </is>
      </c>
      <c r="G23" s="16" t="inlineStr">
        <is>
          <t>https://www.nkon.nl</t>
        </is>
      </c>
      <c r="H23" s="5" t="n">
        <v>2</v>
      </c>
      <c r="I23" s="25" t="n">
        <v>9</v>
      </c>
      <c r="J23" s="26">
        <f>IF(N(H23)=0,"",H23*I23)</f>
        <v/>
      </c>
      <c r="K23" s="16" t="inlineStr">
        <is>
          <t>PERMITIDA por EuRoC: cilindrica metalica. La 2a cierra la masa sin plomo</t>
        </is>
      </c>
    </row>
    <row r="24">
      <c r="A24" s="18" t="n">
        <v>20</v>
      </c>
      <c r="B24" s="16" t="inlineStr">
        <is>
          <t>R1</t>
        </is>
      </c>
      <c r="C24" s="16" t="inlineStr">
        <is>
          <t>Energia</t>
        </is>
      </c>
      <c r="D24" s="16" t="inlineStr">
        <is>
          <t>Portacelda doble 18650 con retencion</t>
        </is>
      </c>
      <c r="E24" s="16" t="inlineStr">
        <is>
          <t>-</t>
        </is>
      </c>
      <c r="F24" s="16" t="inlineStr">
        <is>
          <t>AliExpress</t>
        </is>
      </c>
      <c r="G24" s="16" t="inlineStr">
        <is>
          <t>https://es.aliexpress.com</t>
        </is>
      </c>
      <c r="H24" s="5" t="n">
        <v>1</v>
      </c>
      <c r="I24" s="25" t="n">
        <v>3</v>
      </c>
      <c r="J24" s="26">
        <f>IF(N(H24)=0,"",H24*I24)</f>
        <v/>
      </c>
      <c r="K24" s="16" t="inlineStr">
        <is>
          <t>Atornillado, no velcro</t>
        </is>
      </c>
    </row>
    <row r="25">
      <c r="A25" s="18" t="n">
        <v>21</v>
      </c>
      <c r="B25" s="16" t="inlineStr">
        <is>
          <t>R1</t>
        </is>
      </c>
      <c r="C25" s="16" t="inlineStr">
        <is>
          <t>Energia</t>
        </is>
      </c>
      <c r="D25" s="16" t="inlineStr">
        <is>
          <t>Regulador buck MP1584</t>
        </is>
      </c>
      <c r="E25" s="16" t="inlineStr">
        <is>
          <t>MP1584EN</t>
        </is>
      </c>
      <c r="F25" s="16" t="inlineStr">
        <is>
          <t>AliExpress</t>
        </is>
      </c>
      <c r="G25" s="16" t="inlineStr">
        <is>
          <t>https://es.aliexpress.com</t>
        </is>
      </c>
      <c r="H25" s="5" t="n">
        <v>1</v>
      </c>
      <c r="I25" s="25" t="n">
        <v>3</v>
      </c>
      <c r="J25" s="26">
        <f>IF(N(H25)=0,"",H25*I25)</f>
        <v/>
      </c>
      <c r="K25" s="16" t="inlineStr">
        <is>
          <t>Rendimiento 0,85 en el presupuesto</t>
        </is>
      </c>
    </row>
    <row r="26">
      <c r="A26" s="18" t="n">
        <v>22</v>
      </c>
      <c r="B26" s="16" t="inlineStr">
        <is>
          <t>R1</t>
        </is>
      </c>
      <c r="C26" s="16" t="inlineStr">
        <is>
          <t>Energia</t>
        </is>
      </c>
      <c r="D26" s="16" t="inlineStr">
        <is>
          <t>Cargador TP4056 con proteccion</t>
        </is>
      </c>
      <c r="E26" s="16" t="inlineStr">
        <is>
          <t>TP4056</t>
        </is>
      </c>
      <c r="F26" s="16" t="inlineStr">
        <is>
          <t>AliExpress</t>
        </is>
      </c>
      <c r="G26" s="16" t="inlineStr">
        <is>
          <t>https://es.aliexpress.com</t>
        </is>
      </c>
      <c r="H26" s="5" t="n">
        <v>1</v>
      </c>
      <c r="I26" s="25" t="n">
        <v>2</v>
      </c>
      <c r="J26" s="26">
        <f>IF(N(H26)=0,"",H26*I26)</f>
        <v/>
      </c>
      <c r="K26" s="16" t="inlineStr">
        <is>
          <t>Recarga sin desmontar (RQT-0200)</t>
        </is>
      </c>
    </row>
    <row r="27">
      <c r="A27" s="18" t="n">
        <v>23</v>
      </c>
      <c r="B27" s="16" t="inlineStr">
        <is>
          <t>R1</t>
        </is>
      </c>
      <c r="C27" s="16" t="inlineStr">
        <is>
          <t>Energia</t>
        </is>
      </c>
      <c r="D27" s="16" t="inlineStr">
        <is>
          <t>Fuel gauge MAX17048</t>
        </is>
      </c>
      <c r="E27" s="16" t="inlineStr">
        <is>
          <t>MAX17048</t>
        </is>
      </c>
      <c r="F27" s="16" t="inlineStr">
        <is>
          <t>Mouser</t>
        </is>
      </c>
      <c r="G27" s="16" t="inlineStr">
        <is>
          <t>https://www.mouser.es</t>
        </is>
      </c>
      <c r="H27" s="5" t="n">
        <v>1</v>
      </c>
      <c r="I27" s="25" t="n">
        <v>8</v>
      </c>
      <c r="J27" s="26">
        <f>IF(N(H27)=0,"",H27*I27)</f>
        <v/>
      </c>
      <c r="K27" s="16" t="inlineStr">
        <is>
          <t>Saber cuanta bateria queda en rampa</t>
        </is>
      </c>
    </row>
    <row r="28">
      <c r="A28" s="18" t="n">
        <v>24</v>
      </c>
      <c r="B28" s="16" t="inlineStr">
        <is>
          <t>R1</t>
        </is>
      </c>
      <c r="C28" s="16" t="inlineStr">
        <is>
          <t>Energia</t>
        </is>
      </c>
      <c r="D28" s="16" t="inlineStr">
        <is>
          <t>Interruptor de palanca externo</t>
        </is>
      </c>
      <c r="E28" s="16" t="inlineStr">
        <is>
          <t>-</t>
        </is>
      </c>
      <c r="F28" s="16" t="inlineStr">
        <is>
          <t>Leroy Merlin</t>
        </is>
      </c>
      <c r="G28" s="16" t="inlineStr">
        <is>
          <t>https://www.leroymerlin.es</t>
        </is>
      </c>
      <c r="H28" s="5" t="n">
        <v>1</v>
      </c>
      <c r="I28" s="25" t="n">
        <v>3</v>
      </c>
      <c r="J28" s="26">
        <f>IF(N(H28)=0,"",H28*I28)</f>
        <v/>
      </c>
      <c r="K28" s="16" t="inlineStr">
        <is>
          <t>Accesible sin desmontar (RQT-0320)</t>
        </is>
      </c>
    </row>
    <row r="29">
      <c r="A29" s="18" t="n">
        <v>25</v>
      </c>
      <c r="B29" s="16" t="inlineStr">
        <is>
          <t>R1</t>
        </is>
      </c>
      <c r="C29" s="16" t="inlineStr">
        <is>
          <t>Cableado</t>
        </is>
      </c>
      <c r="D29" s="16" t="inlineStr">
        <is>
          <t>Cableado y conectores JST</t>
        </is>
      </c>
      <c r="E29" s="16" t="inlineStr">
        <is>
          <t>-</t>
        </is>
      </c>
      <c r="F29" s="16" t="inlineStr">
        <is>
          <t>AliExpress</t>
        </is>
      </c>
      <c r="G29" s="16" t="inlineStr">
        <is>
          <t>https://es.aliexpress.com</t>
        </is>
      </c>
      <c r="H29" s="5" t="n">
        <v>1</v>
      </c>
      <c r="I29" s="25" t="n">
        <v>8</v>
      </c>
      <c r="J29" s="26">
        <f>IF(N(H29)=0,"",H29*I29)</f>
        <v/>
      </c>
      <c r="K29" s="16" t="inlineStr">
        <is>
          <t>10 g. Es realista, no lo olvideis</t>
        </is>
      </c>
    </row>
    <row r="30">
      <c r="A30" s="18" t="n">
        <v>26</v>
      </c>
      <c r="B30" s="16" t="n"/>
      <c r="C30" s="16" t="n"/>
      <c r="D30" s="16" t="n"/>
      <c r="E30" s="16" t="n"/>
      <c r="F30" s="16" t="n"/>
      <c r="G30" s="16" t="n"/>
      <c r="H30" s="5" t="n"/>
      <c r="I30" s="25" t="n"/>
      <c r="J30" s="26">
        <f>IF(N(H30)=0,"",H30*I30)</f>
        <v/>
      </c>
      <c r="K30" s="16" t="n"/>
    </row>
    <row r="31">
      <c r="A31" s="18" t="n">
        <v>27</v>
      </c>
      <c r="B31" s="16" t="n"/>
      <c r="C31" s="16" t="n"/>
      <c r="D31" s="16" t="n"/>
      <c r="E31" s="16" t="n"/>
      <c r="F31" s="16" t="n"/>
      <c r="G31" s="16" t="n"/>
      <c r="H31" s="5" t="n"/>
      <c r="I31" s="25" t="n"/>
      <c r="J31" s="26">
        <f>IF(N(H31)=0,"",H31*I31)</f>
        <v/>
      </c>
      <c r="K31" s="16" t="n"/>
    </row>
    <row r="32">
      <c r="A32" s="18" t="n">
        <v>28</v>
      </c>
      <c r="B32" s="16" t="n"/>
      <c r="C32" s="16" t="n"/>
      <c r="D32" s="16" t="n"/>
      <c r="E32" s="16" t="n"/>
      <c r="F32" s="16" t="n"/>
      <c r="G32" s="16" t="n"/>
      <c r="H32" s="5" t="n"/>
      <c r="I32" s="25" t="n"/>
      <c r="J32" s="26">
        <f>IF(N(H32)=0,"",H32*I32)</f>
        <v/>
      </c>
      <c r="K32" s="16" t="n"/>
    </row>
    <row r="33">
      <c r="A33" s="18" t="n">
        <v>29</v>
      </c>
      <c r="B33" s="16" t="n"/>
      <c r="C33" s="16" t="n"/>
      <c r="D33" s="16" t="n"/>
      <c r="E33" s="16" t="n"/>
      <c r="F33" s="16" t="n"/>
      <c r="G33" s="16" t="n"/>
      <c r="H33" s="5" t="n"/>
      <c r="I33" s="25" t="n"/>
      <c r="J33" s="26">
        <f>IF(N(H33)=0,"",H33*I33)</f>
        <v/>
      </c>
      <c r="K33" s="16" t="n"/>
    </row>
    <row r="34">
      <c r="A34" s="18" t="n">
        <v>30</v>
      </c>
      <c r="B34" s="16" t="n"/>
      <c r="C34" s="16" t="n"/>
      <c r="D34" s="16" t="n"/>
      <c r="E34" s="16" t="n"/>
      <c r="F34" s="16" t="n"/>
      <c r="G34" s="16" t="n"/>
      <c r="H34" s="5" t="n"/>
      <c r="I34" s="25" t="n"/>
      <c r="J34" s="26">
        <f>IF(N(H34)=0,"",H34*I34)</f>
        <v/>
      </c>
      <c r="K34" s="16" t="n"/>
    </row>
    <row r="35">
      <c r="A35" s="18" t="n">
        <v>31</v>
      </c>
      <c r="B35" s="16" t="n"/>
      <c r="C35" s="16" t="n"/>
      <c r="D35" s="16" t="n"/>
      <c r="E35" s="16" t="n"/>
      <c r="F35" s="16" t="n"/>
      <c r="G35" s="16" t="n"/>
      <c r="H35" s="5" t="n"/>
      <c r="I35" s="25" t="n"/>
      <c r="J35" s="26">
        <f>IF(N(H35)=0,"",H35*I35)</f>
        <v/>
      </c>
      <c r="K35" s="16" t="n"/>
    </row>
    <row r="36">
      <c r="A36" s="18" t="n">
        <v>32</v>
      </c>
      <c r="B36" s="16" t="n"/>
      <c r="C36" s="16" t="n"/>
      <c r="D36" s="16" t="n"/>
      <c r="E36" s="16" t="n"/>
      <c r="F36" s="16" t="n"/>
      <c r="G36" s="16" t="n"/>
      <c r="H36" s="5" t="n"/>
      <c r="I36" s="25" t="n"/>
      <c r="J36" s="26">
        <f>IF(N(H36)=0,"",H36*I36)</f>
        <v/>
      </c>
      <c r="K36" s="16" t="n"/>
    </row>
    <row r="37">
      <c r="A37" s="18" t="n">
        <v>33</v>
      </c>
      <c r="B37" s="16" t="n"/>
      <c r="C37" s="16" t="n"/>
      <c r="D37" s="16" t="n"/>
      <c r="E37" s="16" t="n"/>
      <c r="F37" s="16" t="n"/>
      <c r="G37" s="16" t="n"/>
      <c r="H37" s="5" t="n"/>
      <c r="I37" s="25" t="n"/>
      <c r="J37" s="26">
        <f>IF(N(H37)=0,"",H37*I37)</f>
        <v/>
      </c>
      <c r="K37" s="16" t="n"/>
    </row>
    <row r="38">
      <c r="A38" s="18" t="n">
        <v>34</v>
      </c>
      <c r="B38" s="16" t="n"/>
      <c r="C38" s="16" t="n"/>
      <c r="D38" s="16" t="n"/>
      <c r="E38" s="16" t="n"/>
      <c r="F38" s="16" t="n"/>
      <c r="G38" s="16" t="n"/>
      <c r="H38" s="5" t="n"/>
      <c r="I38" s="25" t="n"/>
      <c r="J38" s="26">
        <f>IF(N(H38)=0,"",H38*I38)</f>
        <v/>
      </c>
      <c r="K38" s="16" t="n"/>
    </row>
    <row r="39">
      <c r="A39" s="18" t="n">
        <v>35</v>
      </c>
      <c r="B39" s="16" t="n"/>
      <c r="C39" s="16" t="n"/>
      <c r="D39" s="16" t="n"/>
      <c r="E39" s="16" t="n"/>
      <c r="F39" s="16" t="n"/>
      <c r="G39" s="16" t="n"/>
      <c r="H39" s="5" t="n"/>
      <c r="I39" s="25" t="n"/>
      <c r="J39" s="26">
        <f>IF(N(H39)=0,"",H39*I39)</f>
        <v/>
      </c>
      <c r="K39" s="16" t="n"/>
    </row>
    <row r="40">
      <c r="A40" s="18" t="n">
        <v>36</v>
      </c>
      <c r="B40" s="16" t="n"/>
      <c r="C40" s="16" t="n"/>
      <c r="D40" s="16" t="n"/>
      <c r="E40" s="16" t="n"/>
      <c r="F40" s="16" t="n"/>
      <c r="G40" s="16" t="n"/>
      <c r="H40" s="5" t="n"/>
      <c r="I40" s="25" t="n"/>
      <c r="J40" s="26">
        <f>IF(N(H40)=0,"",H40*I40)</f>
        <v/>
      </c>
      <c r="K40" s="16" t="n"/>
    </row>
    <row r="41">
      <c r="A41" s="18" t="n">
        <v>37</v>
      </c>
      <c r="B41" s="16" t="n"/>
      <c r="C41" s="16" t="n"/>
      <c r="D41" s="16" t="n"/>
      <c r="E41" s="16" t="n"/>
      <c r="F41" s="16" t="n"/>
      <c r="G41" s="16" t="n"/>
      <c r="H41" s="5" t="n"/>
      <c r="I41" s="25" t="n"/>
      <c r="J41" s="26">
        <f>IF(N(H41)=0,"",H41*I41)</f>
        <v/>
      </c>
      <c r="K41" s="16" t="n"/>
    </row>
    <row r="42">
      <c r="A42" s="18" t="n">
        <v>38</v>
      </c>
      <c r="B42" s="16" t="n"/>
      <c r="C42" s="16" t="n"/>
      <c r="D42" s="16" t="n"/>
      <c r="E42" s="16" t="n"/>
      <c r="F42" s="16" t="n"/>
      <c r="G42" s="16" t="n"/>
      <c r="H42" s="5" t="n"/>
      <c r="I42" s="25" t="n"/>
      <c r="J42" s="26">
        <f>IF(N(H42)=0,"",H42*I42)</f>
        <v/>
      </c>
      <c r="K42" s="16" t="n"/>
    </row>
    <row r="43">
      <c r="A43" s="18" t="n">
        <v>39</v>
      </c>
      <c r="B43" s="16" t="n"/>
      <c r="C43" s="16" t="n"/>
      <c r="D43" s="16" t="n"/>
      <c r="E43" s="16" t="n"/>
      <c r="F43" s="16" t="n"/>
      <c r="G43" s="16" t="n"/>
      <c r="H43" s="5" t="n"/>
      <c r="I43" s="25" t="n"/>
      <c r="J43" s="26">
        <f>IF(N(H43)=0,"",H43*I43)</f>
        <v/>
      </c>
      <c r="K43" s="16" t="n"/>
    </row>
    <row r="44">
      <c r="A44" s="18" t="n">
        <v>40</v>
      </c>
      <c r="B44" s="16" t="n"/>
      <c r="C44" s="16" t="n"/>
      <c r="D44" s="16" t="n"/>
      <c r="E44" s="16" t="n"/>
      <c r="F44" s="16" t="n"/>
      <c r="G44" s="16" t="n"/>
      <c r="H44" s="5" t="n"/>
      <c r="I44" s="25" t="n"/>
      <c r="J44" s="26">
        <f>IF(N(H44)=0,"",H44*I44)</f>
        <v/>
      </c>
      <c r="K44" s="16" t="n"/>
    </row>
    <row r="45">
      <c r="A45" s="18" t="n">
        <v>41</v>
      </c>
      <c r="B45" s="16" t="n"/>
      <c r="C45" s="16" t="n"/>
      <c r="D45" s="16" t="n"/>
      <c r="E45" s="16" t="n"/>
      <c r="F45" s="16" t="n"/>
      <c r="G45" s="16" t="n"/>
      <c r="H45" s="5" t="n"/>
      <c r="I45" s="25" t="n"/>
      <c r="J45" s="26">
        <f>IF(N(H45)=0,"",H45*I45)</f>
        <v/>
      </c>
      <c r="K45" s="16" t="n"/>
    </row>
    <row r="46">
      <c r="A46" s="18" t="n">
        <v>42</v>
      </c>
      <c r="B46" s="16" t="n"/>
      <c r="C46" s="16" t="n"/>
      <c r="D46" s="16" t="n"/>
      <c r="E46" s="16" t="n"/>
      <c r="F46" s="16" t="n"/>
      <c r="G46" s="16" t="n"/>
      <c r="H46" s="5" t="n"/>
      <c r="I46" s="25" t="n"/>
      <c r="J46" s="26">
        <f>IF(N(H46)=0,"",H46*I46)</f>
        <v/>
      </c>
      <c r="K46" s="16" t="n"/>
    </row>
    <row r="47">
      <c r="A47" s="18" t="n">
        <v>43</v>
      </c>
      <c r="B47" s="16" t="n"/>
      <c r="C47" s="16" t="n"/>
      <c r="D47" s="16" t="n"/>
      <c r="E47" s="16" t="n"/>
      <c r="F47" s="16" t="n"/>
      <c r="G47" s="16" t="n"/>
      <c r="H47" s="5" t="n"/>
      <c r="I47" s="25" t="n"/>
      <c r="J47" s="26">
        <f>IF(N(H47)=0,"",H47*I47)</f>
        <v/>
      </c>
      <c r="K47" s="16" t="n"/>
    </row>
    <row r="48">
      <c r="A48" s="18" t="n">
        <v>44</v>
      </c>
      <c r="B48" s="16" t="n"/>
      <c r="C48" s="16" t="n"/>
      <c r="D48" s="16" t="n"/>
      <c r="E48" s="16" t="n"/>
      <c r="F48" s="16" t="n"/>
      <c r="G48" s="16" t="n"/>
      <c r="H48" s="5" t="n"/>
      <c r="I48" s="25" t="n"/>
      <c r="J48" s="26">
        <f>IF(N(H48)=0,"",H48*I48)</f>
        <v/>
      </c>
      <c r="K48" s="16" t="n"/>
    </row>
    <row r="49">
      <c r="A49" s="18" t="n">
        <v>45</v>
      </c>
      <c r="B49" s="16" t="n"/>
      <c r="C49" s="16" t="n"/>
      <c r="D49" s="16" t="n"/>
      <c r="E49" s="16" t="n"/>
      <c r="F49" s="16" t="n"/>
      <c r="G49" s="16" t="n"/>
      <c r="H49" s="5" t="n"/>
      <c r="I49" s="25" t="n"/>
      <c r="J49" s="26">
        <f>IF(N(H49)=0,"",H49*I49)</f>
        <v/>
      </c>
      <c r="K49" s="16" t="n"/>
    </row>
    <row r="50">
      <c r="A50" s="18" t="n">
        <v>46</v>
      </c>
      <c r="B50" s="16" t="n"/>
      <c r="C50" s="16" t="n"/>
      <c r="D50" s="16" t="n"/>
      <c r="E50" s="16" t="n"/>
      <c r="F50" s="16" t="n"/>
      <c r="G50" s="16" t="n"/>
      <c r="H50" s="5" t="n"/>
      <c r="I50" s="25" t="n"/>
      <c r="J50" s="26">
        <f>IF(N(H50)=0,"",H50*I50)</f>
        <v/>
      </c>
      <c r="K50" s="16" t="n"/>
    </row>
    <row r="51">
      <c r="A51" s="18" t="n">
        <v>47</v>
      </c>
      <c r="B51" s="16" t="n"/>
      <c r="C51" s="16" t="n"/>
      <c r="D51" s="16" t="n"/>
      <c r="E51" s="16" t="n"/>
      <c r="F51" s="16" t="n"/>
      <c r="G51" s="16" t="n"/>
      <c r="H51" s="5" t="n"/>
      <c r="I51" s="25" t="n"/>
      <c r="J51" s="26">
        <f>IF(N(H51)=0,"",H51*I51)</f>
        <v/>
      </c>
      <c r="K51" s="16" t="n"/>
    </row>
    <row r="52">
      <c r="A52" s="18" t="n">
        <v>48</v>
      </c>
      <c r="B52" s="16" t="n"/>
      <c r="C52" s="16" t="n"/>
      <c r="D52" s="16" t="n"/>
      <c r="E52" s="16" t="n"/>
      <c r="F52" s="16" t="n"/>
      <c r="G52" s="16" t="n"/>
      <c r="H52" s="5" t="n"/>
      <c r="I52" s="25" t="n"/>
      <c r="J52" s="26">
        <f>IF(N(H52)=0,"",H52*I52)</f>
        <v/>
      </c>
      <c r="K52" s="16" t="n"/>
    </row>
    <row r="53">
      <c r="A53" s="18" t="n">
        <v>49</v>
      </c>
      <c r="B53" s="16" t="n"/>
      <c r="C53" s="16" t="n"/>
      <c r="D53" s="16" t="n"/>
      <c r="E53" s="16" t="n"/>
      <c r="F53" s="16" t="n"/>
      <c r="G53" s="16" t="n"/>
      <c r="H53" s="5" t="n"/>
      <c r="I53" s="25" t="n"/>
      <c r="J53" s="26">
        <f>IF(N(H53)=0,"",H53*I53)</f>
        <v/>
      </c>
      <c r="K53" s="16" t="n"/>
    </row>
    <row r="54">
      <c r="A54" s="18" t="n">
        <v>50</v>
      </c>
      <c r="B54" s="16" t="n"/>
      <c r="C54" s="16" t="n"/>
      <c r="D54" s="16" t="n"/>
      <c r="E54" s="16" t="n"/>
      <c r="F54" s="16" t="n"/>
      <c r="G54" s="16" t="n"/>
      <c r="H54" s="5" t="n"/>
      <c r="I54" s="25" t="n"/>
      <c r="J54" s="26">
        <f>IF(N(H54)=0,"",H54*I54)</f>
        <v/>
      </c>
      <c r="K54" s="16" t="n"/>
    </row>
    <row r="55">
      <c r="A55" s="18" t="n">
        <v>51</v>
      </c>
      <c r="B55" s="16" t="n"/>
      <c r="C55" s="16" t="n"/>
      <c r="D55" s="16" t="n"/>
      <c r="E55" s="16" t="n"/>
      <c r="F55" s="16" t="n"/>
      <c r="G55" s="16" t="n"/>
      <c r="H55" s="5" t="n"/>
      <c r="I55" s="25" t="n"/>
      <c r="J55" s="26">
        <f>IF(N(H55)=0,"",H55*I55)</f>
        <v/>
      </c>
      <c r="K55" s="16" t="n"/>
    </row>
    <row r="56">
      <c r="A56" s="18" t="n">
        <v>52</v>
      </c>
      <c r="B56" s="16" t="n"/>
      <c r="C56" s="16" t="n"/>
      <c r="D56" s="16" t="n"/>
      <c r="E56" s="16" t="n"/>
      <c r="F56" s="16" t="n"/>
      <c r="G56" s="16" t="n"/>
      <c r="H56" s="5" t="n"/>
      <c r="I56" s="25" t="n"/>
      <c r="J56" s="26">
        <f>IF(N(H56)=0,"",H56*I56)</f>
        <v/>
      </c>
      <c r="K56" s="16" t="n"/>
    </row>
    <row r="57">
      <c r="A57" s="18" t="n">
        <v>53</v>
      </c>
      <c r="B57" s="16" t="n"/>
      <c r="C57" s="16" t="n"/>
      <c r="D57" s="16" t="n"/>
      <c r="E57" s="16" t="n"/>
      <c r="F57" s="16" t="n"/>
      <c r="G57" s="16" t="n"/>
      <c r="H57" s="5" t="n"/>
      <c r="I57" s="25" t="n"/>
      <c r="J57" s="26">
        <f>IF(N(H57)=0,"",H57*I57)</f>
        <v/>
      </c>
      <c r="K57" s="16" t="n"/>
    </row>
    <row r="58">
      <c r="A58" s="18" t="n">
        <v>54</v>
      </c>
      <c r="B58" s="16" t="n"/>
      <c r="C58" s="16" t="n"/>
      <c r="D58" s="16" t="n"/>
      <c r="E58" s="16" t="n"/>
      <c r="F58" s="16" t="n"/>
      <c r="G58" s="16" t="n"/>
      <c r="H58" s="5" t="n"/>
      <c r="I58" s="25" t="n"/>
      <c r="J58" s="26">
        <f>IF(N(H58)=0,"",H58*I58)</f>
        <v/>
      </c>
      <c r="K58" s="16" t="n"/>
    </row>
    <row r="59">
      <c r="A59" s="18" t="n">
        <v>55</v>
      </c>
      <c r="B59" s="16" t="n"/>
      <c r="C59" s="16" t="n"/>
      <c r="D59" s="16" t="n"/>
      <c r="E59" s="16" t="n"/>
      <c r="F59" s="16" t="n"/>
      <c r="G59" s="16" t="n"/>
      <c r="H59" s="5" t="n"/>
      <c r="I59" s="25" t="n"/>
      <c r="J59" s="26">
        <f>IF(N(H59)=0,"",H59*I59)</f>
        <v/>
      </c>
      <c r="K59" s="16" t="n"/>
    </row>
    <row r="60">
      <c r="A60" s="18" t="n">
        <v>56</v>
      </c>
      <c r="B60" s="16" t="n"/>
      <c r="C60" s="16" t="n"/>
      <c r="D60" s="16" t="n"/>
      <c r="E60" s="16" t="n"/>
      <c r="F60" s="16" t="n"/>
      <c r="G60" s="16" t="n"/>
      <c r="H60" s="5" t="n"/>
      <c r="I60" s="25" t="n"/>
      <c r="J60" s="26">
        <f>IF(N(H60)=0,"",H60*I60)</f>
        <v/>
      </c>
      <c r="K60" s="16" t="n"/>
    </row>
    <row r="61">
      <c r="A61" s="18" t="n">
        <v>57</v>
      </c>
      <c r="B61" s="16" t="n"/>
      <c r="C61" s="16" t="n"/>
      <c r="D61" s="16" t="n"/>
      <c r="E61" s="16" t="n"/>
      <c r="F61" s="16" t="n"/>
      <c r="G61" s="16" t="n"/>
      <c r="H61" s="5" t="n"/>
      <c r="I61" s="25" t="n"/>
      <c r="J61" s="26">
        <f>IF(N(H61)=0,"",H61*I61)</f>
        <v/>
      </c>
      <c r="K61" s="16" t="n"/>
    </row>
    <row r="62">
      <c r="A62" s="18" t="n">
        <v>58</v>
      </c>
      <c r="B62" s="16" t="n"/>
      <c r="C62" s="16" t="n"/>
      <c r="D62" s="16" t="n"/>
      <c r="E62" s="16" t="n"/>
      <c r="F62" s="16" t="n"/>
      <c r="G62" s="16" t="n"/>
      <c r="H62" s="5" t="n"/>
      <c r="I62" s="25" t="n"/>
      <c r="J62" s="26">
        <f>IF(N(H62)=0,"",H62*I62)</f>
        <v/>
      </c>
      <c r="K62" s="16" t="n"/>
    </row>
    <row r="63">
      <c r="A63" s="18" t="n">
        <v>59</v>
      </c>
      <c r="B63" s="16" t="n"/>
      <c r="C63" s="16" t="n"/>
      <c r="D63" s="16" t="n"/>
      <c r="E63" s="16" t="n"/>
      <c r="F63" s="16" t="n"/>
      <c r="G63" s="16" t="n"/>
      <c r="H63" s="5" t="n"/>
      <c r="I63" s="25" t="n"/>
      <c r="J63" s="26">
        <f>IF(N(H63)=0,"",H63*I63)</f>
        <v/>
      </c>
      <c r="K63" s="16" t="n"/>
    </row>
    <row r="64">
      <c r="A64" s="18" t="n">
        <v>60</v>
      </c>
      <c r="B64" s="16" t="n"/>
      <c r="C64" s="16" t="n"/>
      <c r="D64" s="16" t="n"/>
      <c r="E64" s="16" t="n"/>
      <c r="F64" s="16" t="n"/>
      <c r="G64" s="16" t="n"/>
      <c r="H64" s="5" t="n"/>
      <c r="I64" s="25" t="n"/>
      <c r="J64" s="26">
        <f>IF(N(H64)=0,"",H64*I64)</f>
        <v/>
      </c>
      <c r="K64" s="16" t="n"/>
    </row>
    <row r="65"/>
    <row r="66">
      <c r="F66" s="27" t="inlineStr">
        <is>
          <t>Subtotal hardware de vuelo</t>
        </is>
      </c>
      <c r="J66" s="28">
        <f>SUM(J5:J64)</f>
        <v/>
      </c>
    </row>
    <row r="67">
      <c r="F67" s="29" t="inlineStr">
        <is>
          <t>Porcentaje de contingencia aplicado (minimo 15%)</t>
        </is>
      </c>
      <c r="J67" s="30" t="n">
        <v>0.15</v>
      </c>
    </row>
    <row r="68">
      <c r="F68" s="29" t="inlineStr">
        <is>
          <t>Contingencia</t>
        </is>
      </c>
      <c r="J68" s="31">
        <f>J66*J67</f>
        <v/>
      </c>
    </row>
    <row r="69">
      <c r="F69" s="27" t="inlineStr">
        <is>
          <t>TOTAL HARDWARE DE VUELO</t>
        </is>
      </c>
      <c r="J69" s="28">
        <f>J66+J68</f>
        <v/>
      </c>
    </row>
    <row r="70">
      <c r="F70" s="29" t="inlineStr">
        <is>
          <t>Limite segun ranuras (RQT-0700)</t>
        </is>
      </c>
      <c r="J70" s="31">
        <f>Instrucciones!C13</f>
        <v/>
      </c>
    </row>
    <row r="71">
      <c r="F71" s="27" t="inlineStr">
        <is>
          <t>Margen disponible</t>
        </is>
      </c>
      <c r="J71" s="28">
        <f>J70-J69</f>
        <v/>
      </c>
    </row>
    <row r="72"/>
    <row r="73">
      <c r="F73" s="27" t="inlineStr">
        <is>
          <t>SEMAFORO PRESUPUESTO</t>
        </is>
      </c>
      <c r="J73" s="32">
        <f>IF(AND(J69&lt;=J70,J67&gt;=0.15),"CUMPLE","REVISAR")</f>
        <v/>
      </c>
    </row>
    <row r="74"/>
    <row r="75">
      <c r="A75" s="3" t="inlineStr">
        <is>
          <t>EQUIPO DE APOYO EN TIERRA (GSE) - se contabiliza APARTE, limite 100 EUR (RQT-0740)</t>
        </is>
      </c>
    </row>
    <row r="76" ht="30" customHeight="1">
      <c r="A76" s="17" t="inlineStr">
        <is>
          <t>#</t>
        </is>
      </c>
      <c r="B76" s="17" t="inlineStr"/>
      <c r="C76" s="17" t="inlineStr"/>
      <c r="D76" s="17" t="inlineStr">
        <is>
          <t>Componente</t>
        </is>
      </c>
      <c r="E76" s="17" t="inlineStr">
        <is>
          <t>Referencia</t>
        </is>
      </c>
      <c r="F76" s="17" t="inlineStr">
        <is>
          <t>Distribuidor</t>
        </is>
      </c>
      <c r="G76" s="17" t="inlineStr">
        <is>
          <t>Enlace</t>
        </is>
      </c>
      <c r="H76" s="17" t="inlineStr">
        <is>
          <t>Cant.</t>
        </is>
      </c>
      <c r="I76" s="17" t="inlineStr">
        <is>
          <t>Precio ud. (EUR)</t>
        </is>
      </c>
      <c r="J76" s="17" t="inlineStr">
        <is>
          <t>Subtotal (EUR)</t>
        </is>
      </c>
      <c r="K76" s="17" t="inlineStr">
        <is>
          <t>Notas</t>
        </is>
      </c>
    </row>
    <row r="77">
      <c r="A77" s="18" t="n">
        <v>1</v>
      </c>
      <c r="B77" s="16" t="n"/>
      <c r="C77" s="16" t="n"/>
      <c r="D77" s="16" t="inlineStr">
        <is>
          <t>Dongle RTL-SDR v4</t>
        </is>
      </c>
      <c r="E77" s="16" t="inlineStr">
        <is>
          <t>RTL-SDR</t>
        </is>
      </c>
      <c r="F77" s="16" t="inlineStr">
        <is>
          <t>AliExpress</t>
        </is>
      </c>
      <c r="G77" s="16" t="inlineStr">
        <is>
          <t>https://es.aliexpress.com</t>
        </is>
      </c>
      <c r="H77" s="16" t="n">
        <v>1</v>
      </c>
      <c r="I77" s="25" t="n">
        <v>35</v>
      </c>
      <c r="J77" s="26">
        <f>IF(N(H77)=0,"",H77*I77)</f>
        <v/>
      </c>
      <c r="K77" s="16" t="inlineStr">
        <is>
          <t>Estacion de tierra</t>
        </is>
      </c>
    </row>
    <row r="78">
      <c r="A78" s="18" t="n">
        <v>2</v>
      </c>
      <c r="B78" s="16" t="n"/>
      <c r="C78" s="16" t="n"/>
      <c r="D78" s="16" t="inlineStr">
        <is>
          <t>Antena Yagi 868 MHz</t>
        </is>
      </c>
      <c r="E78" s="16" t="inlineStr">
        <is>
          <t>-</t>
        </is>
      </c>
      <c r="F78" s="16" t="inlineStr">
        <is>
          <t>AliExpress</t>
        </is>
      </c>
      <c r="G78" s="16" t="inlineStr">
        <is>
          <t>https://es.aliexpress.com</t>
        </is>
      </c>
      <c r="H78" s="16" t="n">
        <v>1</v>
      </c>
      <c r="I78" s="25" t="n">
        <v>25</v>
      </c>
      <c r="J78" s="26">
        <f>IF(N(H78)=0,"",H78*I78)</f>
        <v/>
      </c>
      <c r="K78" s="16" t="inlineStr">
        <is>
          <t>Mejora el alcance en recuperacion</t>
        </is>
      </c>
    </row>
    <row r="79">
      <c r="A79" s="18" t="n">
        <v>3</v>
      </c>
      <c r="B79" s="16" t="n"/>
      <c r="C79" s="16" t="n"/>
      <c r="D79" s="16" t="inlineStr">
        <is>
          <t>Tripode y cableado</t>
        </is>
      </c>
      <c r="E79" s="16" t="inlineStr">
        <is>
          <t>-</t>
        </is>
      </c>
      <c r="F79" s="16" t="inlineStr">
        <is>
          <t>AliExpress</t>
        </is>
      </c>
      <c r="G79" s="16" t="inlineStr">
        <is>
          <t>https://es.aliexpress.com</t>
        </is>
      </c>
      <c r="H79" s="16" t="n">
        <v>1</v>
      </c>
      <c r="I79" s="25" t="n">
        <v>20</v>
      </c>
      <c r="J79" s="26">
        <f>IF(N(H79)=0,"",H79*I79)</f>
        <v/>
      </c>
      <c r="K79" s="16" t="inlineStr"/>
    </row>
    <row r="80">
      <c r="A80" s="18" t="n">
        <v>4</v>
      </c>
      <c r="B80" s="16" t="n"/>
      <c r="C80" s="16" t="n"/>
      <c r="D80" s="16" t="n"/>
      <c r="E80" s="16" t="n"/>
      <c r="F80" s="16" t="n"/>
      <c r="G80" s="16" t="n"/>
      <c r="H80" s="16" t="n"/>
      <c r="I80" s="25" t="n"/>
      <c r="J80" s="26">
        <f>IF(N(H80)=0,"",H80*I80)</f>
        <v/>
      </c>
      <c r="K80" s="16" t="n"/>
    </row>
    <row r="81">
      <c r="A81" s="18" t="n">
        <v>5</v>
      </c>
      <c r="B81" s="16" t="n"/>
      <c r="C81" s="16" t="n"/>
      <c r="D81" s="16" t="n"/>
      <c r="E81" s="16" t="n"/>
      <c r="F81" s="16" t="n"/>
      <c r="G81" s="16" t="n"/>
      <c r="H81" s="16" t="n"/>
      <c r="I81" s="25" t="n"/>
      <c r="J81" s="26">
        <f>IF(N(H81)=0,"",H81*I81)</f>
        <v/>
      </c>
      <c r="K81" s="16" t="n"/>
    </row>
    <row r="82">
      <c r="A82" s="18" t="n">
        <v>6</v>
      </c>
      <c r="B82" s="16" t="n"/>
      <c r="C82" s="16" t="n"/>
      <c r="D82" s="16" t="n"/>
      <c r="E82" s="16" t="n"/>
      <c r="F82" s="16" t="n"/>
      <c r="G82" s="16" t="n"/>
      <c r="H82" s="16" t="n"/>
      <c r="I82" s="25" t="n"/>
      <c r="J82" s="26">
        <f>IF(N(H82)=0,"",H82*I82)</f>
        <v/>
      </c>
      <c r="K82" s="16" t="n"/>
    </row>
    <row r="83">
      <c r="A83" s="18" t="n">
        <v>7</v>
      </c>
      <c r="B83" s="16" t="n"/>
      <c r="C83" s="16" t="n"/>
      <c r="D83" s="16" t="n"/>
      <c r="E83" s="16" t="n"/>
      <c r="F83" s="16" t="n"/>
      <c r="G83" s="16" t="n"/>
      <c r="H83" s="16" t="n"/>
      <c r="I83" s="25" t="n"/>
      <c r="J83" s="26">
        <f>IF(N(H83)=0,"",H83*I83)</f>
        <v/>
      </c>
      <c r="K83" s="16" t="n"/>
    </row>
    <row r="84">
      <c r="A84" s="18" t="n">
        <v>8</v>
      </c>
      <c r="B84" s="16" t="n"/>
      <c r="C84" s="16" t="n"/>
      <c r="D84" s="16" t="n"/>
      <c r="E84" s="16" t="n"/>
      <c r="F84" s="16" t="n"/>
      <c r="G84" s="16" t="n"/>
      <c r="H84" s="16" t="n"/>
      <c r="I84" s="25" t="n"/>
      <c r="J84" s="26">
        <f>IF(N(H84)=0,"",H84*I84)</f>
        <v/>
      </c>
      <c r="K84" s="16" t="n"/>
    </row>
    <row r="85">
      <c r="F85" s="27" t="inlineStr">
        <is>
          <t>TOTAL GSE (limite 100 EUR)</t>
        </is>
      </c>
      <c r="J85" s="28">
        <f>SUM(J77:J84)</f>
        <v/>
      </c>
    </row>
    <row r="86">
      <c r="F86" s="27" t="inlineStr">
        <is>
          <t>SEMAFORO GSE</t>
        </is>
      </c>
      <c r="J86" s="32">
        <f>IF(J85&lt;=100,"CUMPLE","REVISAR")</f>
        <v/>
      </c>
    </row>
    <row r="88">
      <c r="A88" s="6" t="inlineStr">
        <is>
          <t>No computan en el limite: herramientas, consumibles de taller, filamento, tornilleria de stock ni horas de trabajo (RQT-0750). Los prototipos y unidades de desarrollo no computan pero deben mencionarse en el plan de desarrollo.</t>
        </is>
      </c>
    </row>
  </sheetData>
  <mergeCells count="11">
    <mergeCell ref="F70:I70"/>
    <mergeCell ref="F71:I71"/>
    <mergeCell ref="F67:I67"/>
    <mergeCell ref="F73:I73"/>
    <mergeCell ref="F66:I66"/>
    <mergeCell ref="F69:I69"/>
    <mergeCell ref="A2:K2"/>
    <mergeCell ref="F86:I86"/>
    <mergeCell ref="F68:I68"/>
    <mergeCell ref="A1:K1"/>
    <mergeCell ref="F85:I85"/>
  </mergeCells>
  <conditionalFormatting sqref="J73">
    <cfRule type="expression" priority="1" dxfId="0">
      <formula>J73="CUMPLE"</formula>
    </cfRule>
    <cfRule type="expression" priority="2" dxfId="1">
      <formula>J73="REVISAR"</formula>
    </cfRule>
  </conditionalFormatting>
  <conditionalFormatting sqref="J86">
    <cfRule type="expression" priority="3" dxfId="0">
      <formula>J86="CUMPLE"</formula>
    </cfRule>
    <cfRule type="expression" priority="4" dxfId="1">
      <formula>J86="REVISAR"</formula>
    </cfRule>
  </conditionalFormatting>
  <dataValidations count="1">
    <dataValidation sqref="B5:B64" showDropDown="0" showInputMessage="0" showErrorMessage="0" allowBlank="1" type="list">
      <formula1>"R1,R2,R3,Comun"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13" customWidth="1" min="3" max="3"/>
    <col width="12" customWidth="1" min="4" max="4"/>
    <col width="12" customWidth="1" min="5" max="5"/>
    <col width="16" customWidth="1" min="6" max="6"/>
    <col width="40" customWidth="1" min="7" max="7"/>
  </cols>
  <sheetData>
    <row r="1" ht="30" customHeight="1">
      <c r="A1" s="1" t="inlineStr">
        <is>
          <t>PRESUPUESTO DE MASA</t>
        </is>
      </c>
    </row>
    <row r="2">
      <c r="A2" s="2" t="inlineStr">
        <is>
          <t>RQT-0120: 340-350 g por RANURA ocupada. El chequeo vinculante es la masa TOTAL del sistema; el reparto por ranura es informativo (en un diseno monolitico no significa nada). RQT-0130: el lastre no deberia superar el 10% de la masa del sistema.</t>
        </is>
      </c>
    </row>
    <row r="4" ht="30" customHeight="1">
      <c r="A4" s="17" t="inlineStr">
        <is>
          <t>Ranura</t>
        </is>
      </c>
      <c r="B4" s="17" t="inlineStr">
        <is>
          <t>Subsistema</t>
        </is>
      </c>
      <c r="C4" s="17" t="inlineStr">
        <is>
          <t>Elemento</t>
        </is>
      </c>
      <c r="D4" s="17" t="inlineStr">
        <is>
          <t>Masa ud. (g)</t>
        </is>
      </c>
      <c r="E4" s="17" t="inlineStr">
        <is>
          <t>Cant.</t>
        </is>
      </c>
      <c r="F4" s="17" t="inlineStr">
        <is>
          <t>Masa total (g)</t>
        </is>
      </c>
      <c r="G4" s="17" t="inlineStr">
        <is>
          <t>Notas</t>
        </is>
      </c>
    </row>
    <row r="5">
      <c r="A5" s="16" t="inlineStr">
        <is>
          <t>R1</t>
        </is>
      </c>
      <c r="B5" s="16" t="inlineStr">
        <is>
          <t>Estructura</t>
        </is>
      </c>
      <c r="C5" s="16" t="inlineStr">
        <is>
          <t>Tubo aluminio D66 e2 mm</t>
        </is>
      </c>
      <c r="D5" s="35" t="n">
        <v>105</v>
      </c>
      <c r="E5" s="5" t="n">
        <v>1</v>
      </c>
      <c r="F5" s="34">
        <f>IF(N(E5)=0,"",D5*E5)</f>
        <v/>
      </c>
      <c r="G5" s="16" t="inlineStr">
        <is>
          <t>El elemento mas pesado y el que salva el minimo de masa</t>
        </is>
      </c>
    </row>
    <row r="6">
      <c r="A6" s="16" t="inlineStr">
        <is>
          <t>R1</t>
        </is>
      </c>
      <c r="B6" s="16" t="inlineStr">
        <is>
          <t>Estructura</t>
        </is>
      </c>
      <c r="C6" s="16" t="inlineStr">
        <is>
          <t>Tapas de aluminio (x2)</t>
        </is>
      </c>
      <c r="D6" s="35" t="n">
        <v>15</v>
      </c>
      <c r="E6" s="5" t="n">
        <v>1</v>
      </c>
      <c r="F6" s="34">
        <f>IF(N(E6)=0,"",D6*E6)</f>
        <v/>
      </c>
      <c r="G6" s="16" t="inlineStr"/>
    </row>
    <row r="7">
      <c r="A7" s="16" t="inlineStr">
        <is>
          <t>R1</t>
        </is>
      </c>
      <c r="B7" s="16" t="inlineStr">
        <is>
          <t>Estructura</t>
        </is>
      </c>
      <c r="C7" s="16" t="inlineStr">
        <is>
          <t>Varilla roscada M3 + separadores</t>
        </is>
      </c>
      <c r="D7" s="35" t="n">
        <v>20</v>
      </c>
      <c r="E7" s="5" t="n">
        <v>1</v>
      </c>
      <c r="F7" s="34">
        <f>IF(N(E7)=0,"",D7*E7)</f>
        <v/>
      </c>
      <c r="G7" s="16" t="inlineStr"/>
    </row>
    <row r="8">
      <c r="A8" s="16" t="inlineStr">
        <is>
          <t>R1</t>
        </is>
      </c>
      <c r="B8" s="16" t="inlineStr">
        <is>
          <t>Estructura</t>
        </is>
      </c>
      <c r="C8" s="16" t="inlineStr">
        <is>
          <t>Tornilleria M3 + insertos</t>
        </is>
      </c>
      <c r="D8" s="35" t="n">
        <v>10</v>
      </c>
      <c r="E8" s="5" t="n">
        <v>1</v>
      </c>
      <c r="F8" s="34">
        <f>IF(N(E8)=0,"",D8*E8)</f>
        <v/>
      </c>
      <c r="G8" s="16" t="inlineStr"/>
    </row>
    <row r="9">
      <c r="A9" s="16" t="inlineStr">
        <is>
          <t>R1</t>
        </is>
      </c>
      <c r="B9" s="16" t="inlineStr">
        <is>
          <t>Estructura</t>
        </is>
      </c>
      <c r="C9" s="16" t="inlineStr">
        <is>
          <t>Espuma y encapsulado</t>
        </is>
      </c>
      <c r="D9" s="35" t="n">
        <v>25</v>
      </c>
      <c r="E9" s="5" t="n">
        <v>1</v>
      </c>
      <c r="F9" s="34">
        <f>IF(N(E9)=0,"",D9*E9)</f>
        <v/>
      </c>
      <c r="G9" s="16" t="inlineStr">
        <is>
          <t>Amortigua vibracion y retiene la bateria</t>
        </is>
      </c>
    </row>
    <row r="10">
      <c r="A10" s="16" t="inlineStr">
        <is>
          <t>R1</t>
        </is>
      </c>
      <c r="B10" s="16" t="inlineStr">
        <is>
          <t>Avionica</t>
        </is>
      </c>
      <c r="C10" s="16" t="inlineStr">
        <is>
          <t>Raspberry Pi Pico</t>
        </is>
      </c>
      <c r="D10" s="35" t="n">
        <v>5</v>
      </c>
      <c r="E10" s="5" t="n">
        <v>1</v>
      </c>
      <c r="F10" s="34">
        <f>IF(N(E10)=0,"",D10*E10)</f>
        <v/>
      </c>
      <c r="G10" s="16" t="inlineStr"/>
    </row>
    <row r="11">
      <c r="A11" s="16" t="inlineStr">
        <is>
          <t>R1</t>
        </is>
      </c>
      <c r="B11" s="16" t="inlineStr">
        <is>
          <t>Avionica</t>
        </is>
      </c>
      <c r="C11" s="16" t="inlineStr">
        <is>
          <t>PCB principal poblada</t>
        </is>
      </c>
      <c r="D11" s="35" t="n">
        <v>8</v>
      </c>
      <c r="E11" s="5" t="n">
        <v>1</v>
      </c>
      <c r="F11" s="34">
        <f>IF(N(E11)=0,"",D11*E11)</f>
        <v/>
      </c>
      <c r="G11" s="16" t="inlineStr"/>
    </row>
    <row r="12">
      <c r="A12" s="16" t="inlineStr">
        <is>
          <t>R1</t>
        </is>
      </c>
      <c r="B12" s="16" t="inlineStr">
        <is>
          <t>Avionica</t>
        </is>
      </c>
      <c r="C12" s="16" t="inlineStr">
        <is>
          <t>Pasivos y conectores</t>
        </is>
      </c>
      <c r="D12" s="35" t="n">
        <v>5</v>
      </c>
      <c r="E12" s="5" t="n">
        <v>1</v>
      </c>
      <c r="F12" s="34">
        <f>IF(N(E12)=0,"",D12*E12)</f>
        <v/>
      </c>
      <c r="G12" s="16" t="inlineStr"/>
    </row>
    <row r="13">
      <c r="A13" s="16" t="inlineStr">
        <is>
          <t>R1</t>
        </is>
      </c>
      <c r="B13" s="16" t="inlineStr">
        <is>
          <t>Sensores</t>
        </is>
      </c>
      <c r="C13" s="16" t="inlineStr">
        <is>
          <t>BME280</t>
        </is>
      </c>
      <c r="D13" s="35" t="n">
        <v>1.5</v>
      </c>
      <c r="E13" s="5" t="n">
        <v>1</v>
      </c>
      <c r="F13" s="34">
        <f>IF(N(E13)=0,"",D13*E13)</f>
        <v/>
      </c>
      <c r="G13" s="16" t="inlineStr"/>
    </row>
    <row r="14">
      <c r="A14" s="16" t="inlineStr">
        <is>
          <t>R1</t>
        </is>
      </c>
      <c r="B14" s="16" t="inlineStr">
        <is>
          <t>Sensores</t>
        </is>
      </c>
      <c r="C14" s="16" t="inlineStr">
        <is>
          <t>IMU BMI088</t>
        </is>
      </c>
      <c r="D14" s="35" t="n">
        <v>2</v>
      </c>
      <c r="E14" s="5" t="n">
        <v>1</v>
      </c>
      <c r="F14" s="34">
        <f>IF(N(E14)=0,"",D14*E14)</f>
        <v/>
      </c>
      <c r="G14" s="16" t="inlineStr"/>
    </row>
    <row r="15">
      <c r="A15" s="16" t="inlineStr">
        <is>
          <t>R1</t>
        </is>
      </c>
      <c r="B15" s="16" t="inlineStr">
        <is>
          <t>Sensores</t>
        </is>
      </c>
      <c r="C15" s="16" t="inlineStr">
        <is>
          <t>ADXL375</t>
        </is>
      </c>
      <c r="D15" s="35" t="n">
        <v>2</v>
      </c>
      <c r="E15" s="5" t="n">
        <v>1</v>
      </c>
      <c r="F15" s="34">
        <f>IF(N(E15)=0,"",D15*E15)</f>
        <v/>
      </c>
      <c r="G15" s="16" t="inlineStr"/>
    </row>
    <row r="16">
      <c r="A16" s="16" t="inlineStr">
        <is>
          <t>R1</t>
        </is>
      </c>
      <c r="B16" s="16" t="inlineStr">
        <is>
          <t>GNSS</t>
        </is>
      </c>
      <c r="C16" s="16" t="inlineStr">
        <is>
          <t>NEO-6M con antena</t>
        </is>
      </c>
      <c r="D16" s="35" t="n">
        <v>12</v>
      </c>
      <c r="E16" s="5" t="n">
        <v>1</v>
      </c>
      <c r="F16" s="34">
        <f>IF(N(E16)=0,"",D16*E16)</f>
        <v/>
      </c>
      <c r="G16" s="16" t="inlineStr"/>
    </row>
    <row r="17">
      <c r="A17" s="16" t="inlineStr">
        <is>
          <t>R1</t>
        </is>
      </c>
      <c r="B17" s="16" t="inlineStr">
        <is>
          <t>Comunicaciones</t>
        </is>
      </c>
      <c r="C17" s="16" t="inlineStr">
        <is>
          <t>RFM95W</t>
        </is>
      </c>
      <c r="D17" s="35" t="n">
        <v>2</v>
      </c>
      <c r="E17" s="5" t="n">
        <v>1</v>
      </c>
      <c r="F17" s="34">
        <f>IF(N(E17)=0,"",D17*E17)</f>
        <v/>
      </c>
      <c r="G17" s="16" t="inlineStr"/>
    </row>
    <row r="18">
      <c r="A18" s="16" t="inlineStr">
        <is>
          <t>R1</t>
        </is>
      </c>
      <c r="B18" s="16" t="inlineStr">
        <is>
          <t>Comunicaciones</t>
        </is>
      </c>
      <c r="C18" s="16" t="inlineStr">
        <is>
          <t>Antena helicoidal</t>
        </is>
      </c>
      <c r="D18" s="35" t="n">
        <v>2</v>
      </c>
      <c r="E18" s="5" t="n">
        <v>1</v>
      </c>
      <c r="F18" s="34">
        <f>IF(N(E18)=0,"",D18*E18)</f>
        <v/>
      </c>
      <c r="G18" s="16" t="inlineStr"/>
    </row>
    <row r="19">
      <c r="A19" s="16" t="inlineStr">
        <is>
          <t>R1</t>
        </is>
      </c>
      <c r="B19" s="16" t="inlineStr">
        <is>
          <t>Comunicaciones</t>
        </is>
      </c>
      <c r="C19" s="16" t="inlineStr">
        <is>
          <t>Pigtail u.FL-SMA</t>
        </is>
      </c>
      <c r="D19" s="35" t="n">
        <v>4</v>
      </c>
      <c r="E19" s="5" t="n">
        <v>1</v>
      </c>
      <c r="F19" s="34">
        <f>IF(N(E19)=0,"",D19*E19)</f>
        <v/>
      </c>
      <c r="G19" s="16" t="inlineStr"/>
    </row>
    <row r="20">
      <c r="A20" s="16" t="inlineStr">
        <is>
          <t>R1</t>
        </is>
      </c>
      <c r="B20" s="16" t="inlineStr">
        <is>
          <t>Datos</t>
        </is>
      </c>
      <c r="C20" s="16" t="inlineStr">
        <is>
          <t>Lector microSD</t>
        </is>
      </c>
      <c r="D20" s="35" t="n">
        <v>2</v>
      </c>
      <c r="E20" s="5" t="n">
        <v>1</v>
      </c>
      <c r="F20" s="34">
        <f>IF(N(E20)=0,"",D20*E20)</f>
        <v/>
      </c>
      <c r="G20" s="16" t="inlineStr"/>
    </row>
    <row r="21">
      <c r="A21" s="16" t="inlineStr">
        <is>
          <t>R1</t>
        </is>
      </c>
      <c r="B21" s="16" t="inlineStr">
        <is>
          <t>Datos</t>
        </is>
      </c>
      <c r="C21" s="16" t="inlineStr">
        <is>
          <t>Tarjeta microSD</t>
        </is>
      </c>
      <c r="D21" s="35" t="n">
        <v>0.5</v>
      </c>
      <c r="E21" s="5" t="n">
        <v>1</v>
      </c>
      <c r="F21" s="34">
        <f>IF(N(E21)=0,"",D21*E21)</f>
        <v/>
      </c>
      <c r="G21" s="16" t="inlineStr"/>
    </row>
    <row r="22">
      <c r="A22" s="16" t="inlineStr">
        <is>
          <t>R1</t>
        </is>
      </c>
      <c r="B22" s="16" t="inlineStr">
        <is>
          <t>Energia</t>
        </is>
      </c>
      <c r="C22" s="16" t="inlineStr">
        <is>
          <t>Celdas 18650 (x2, 2S)</t>
        </is>
      </c>
      <c r="D22" s="35" t="n">
        <v>47</v>
      </c>
      <c r="E22" s="5" t="n">
        <v>2</v>
      </c>
      <c r="F22" s="34">
        <f>IF(N(E22)=0,"",D22*E22)</f>
        <v/>
      </c>
      <c r="G22" s="16" t="inlineStr">
        <is>
          <t>La 2a celda cierra el minimo de masa sin usar lastre</t>
        </is>
      </c>
    </row>
    <row r="23">
      <c r="A23" s="16" t="inlineStr">
        <is>
          <t>R1</t>
        </is>
      </c>
      <c r="B23" s="16" t="inlineStr">
        <is>
          <t>Energia</t>
        </is>
      </c>
      <c r="C23" s="16" t="inlineStr">
        <is>
          <t>Portacelda doble</t>
        </is>
      </c>
      <c r="D23" s="35" t="n">
        <v>14</v>
      </c>
      <c r="E23" s="5" t="n">
        <v>1</v>
      </c>
      <c r="F23" s="34">
        <f>IF(N(E23)=0,"",D23*E23)</f>
        <v/>
      </c>
      <c r="G23" s="16" t="inlineStr"/>
    </row>
    <row r="24">
      <c r="A24" s="16" t="inlineStr">
        <is>
          <t>R1</t>
        </is>
      </c>
      <c r="B24" s="16" t="inlineStr">
        <is>
          <t>Energia</t>
        </is>
      </c>
      <c r="C24" s="16" t="inlineStr">
        <is>
          <t>Regulacion y carga</t>
        </is>
      </c>
      <c r="D24" s="35" t="n">
        <v>4</v>
      </c>
      <c r="E24" s="5" t="n">
        <v>1</v>
      </c>
      <c r="F24" s="34">
        <f>IF(N(E24)=0,"",D24*E24)</f>
        <v/>
      </c>
      <c r="G24" s="16" t="inlineStr">
        <is>
          <t>Buck + TP4056</t>
        </is>
      </c>
    </row>
    <row r="25">
      <c r="A25" s="16" t="inlineStr">
        <is>
          <t>R1</t>
        </is>
      </c>
      <c r="B25" s="16" t="inlineStr">
        <is>
          <t>Energia</t>
        </is>
      </c>
      <c r="C25" s="16" t="inlineStr">
        <is>
          <t>Fuel gauge</t>
        </is>
      </c>
      <c r="D25" s="35" t="n">
        <v>1</v>
      </c>
      <c r="E25" s="5" t="n">
        <v>1</v>
      </c>
      <c r="F25" s="34">
        <f>IF(N(E25)=0,"",D25*E25)</f>
        <v/>
      </c>
      <c r="G25" s="16" t="inlineStr"/>
    </row>
    <row r="26">
      <c r="A26" s="16" t="inlineStr">
        <is>
          <t>R1</t>
        </is>
      </c>
      <c r="B26" s="16" t="inlineStr">
        <is>
          <t>Energia</t>
        </is>
      </c>
      <c r="C26" s="16" t="inlineStr">
        <is>
          <t>Interruptor maestro</t>
        </is>
      </c>
      <c r="D26" s="35" t="n">
        <v>5</v>
      </c>
      <c r="E26" s="5" t="n">
        <v>1</v>
      </c>
      <c r="F26" s="34">
        <f>IF(N(E26)=0,"",D26*E26)</f>
        <v/>
      </c>
      <c r="G26" s="16" t="inlineStr"/>
    </row>
    <row r="27">
      <c r="A27" s="16" t="inlineStr">
        <is>
          <t>R1</t>
        </is>
      </c>
      <c r="B27" s="16" t="inlineStr">
        <is>
          <t>Cableado</t>
        </is>
      </c>
      <c r="C27" s="16" t="inlineStr">
        <is>
          <t>Cableado y conectores</t>
        </is>
      </c>
      <c r="D27" s="35" t="n">
        <v>10</v>
      </c>
      <c r="E27" s="5" t="n">
        <v>1</v>
      </c>
      <c r="F27" s="34">
        <f>IF(N(E27)=0,"",D27*E27)</f>
        <v/>
      </c>
      <c r="G27" s="16" t="inlineStr"/>
    </row>
    <row r="28">
      <c r="A28" s="16" t="n"/>
      <c r="B28" s="16" t="n"/>
      <c r="C28" s="16" t="n"/>
      <c r="D28" s="35" t="n"/>
      <c r="E28" s="5" t="n"/>
      <c r="F28" s="34">
        <f>IF(N(E28)=0,"",D28*E28)</f>
        <v/>
      </c>
      <c r="G28" s="16" t="n"/>
    </row>
    <row r="29">
      <c r="A29" s="16" t="n"/>
      <c r="B29" s="16" t="n"/>
      <c r="C29" s="16" t="n"/>
      <c r="D29" s="35" t="n"/>
      <c r="E29" s="5" t="n"/>
      <c r="F29" s="34">
        <f>IF(N(E29)=0,"",D29*E29)</f>
        <v/>
      </c>
      <c r="G29" s="16" t="n"/>
    </row>
    <row r="30">
      <c r="A30" s="16" t="n"/>
      <c r="B30" s="16" t="n"/>
      <c r="C30" s="16" t="n"/>
      <c r="D30" s="35" t="n"/>
      <c r="E30" s="5" t="n"/>
      <c r="F30" s="34">
        <f>IF(N(E30)=0,"",D30*E30)</f>
        <v/>
      </c>
      <c r="G30" s="16" t="n"/>
    </row>
    <row r="31">
      <c r="A31" s="16" t="n"/>
      <c r="B31" s="16" t="n"/>
      <c r="C31" s="16" t="n"/>
      <c r="D31" s="35" t="n"/>
      <c r="E31" s="5" t="n"/>
      <c r="F31" s="34">
        <f>IF(N(E31)=0,"",D31*E31)</f>
        <v/>
      </c>
      <c r="G31" s="16" t="n"/>
    </row>
    <row r="32">
      <c r="A32" s="16" t="n"/>
      <c r="B32" s="16" t="n"/>
      <c r="C32" s="16" t="n"/>
      <c r="D32" s="35" t="n"/>
      <c r="E32" s="5" t="n"/>
      <c r="F32" s="34">
        <f>IF(N(E32)=0,"",D32*E32)</f>
        <v/>
      </c>
      <c r="G32" s="16" t="n"/>
    </row>
    <row r="33">
      <c r="A33" s="16" t="n"/>
      <c r="B33" s="16" t="n"/>
      <c r="C33" s="16" t="n"/>
      <c r="D33" s="35" t="n"/>
      <c r="E33" s="5" t="n"/>
      <c r="F33" s="34">
        <f>IF(N(E33)=0,"",D33*E33)</f>
        <v/>
      </c>
      <c r="G33" s="16" t="n"/>
    </row>
    <row r="34">
      <c r="A34" s="16" t="n"/>
      <c r="B34" s="16" t="n"/>
      <c r="C34" s="16" t="n"/>
      <c r="D34" s="35" t="n"/>
      <c r="E34" s="5" t="n"/>
      <c r="F34" s="34">
        <f>IF(N(E34)=0,"",D34*E34)</f>
        <v/>
      </c>
      <c r="G34" s="16" t="n"/>
    </row>
    <row r="35">
      <c r="A35" s="16" t="n"/>
      <c r="B35" s="16" t="n"/>
      <c r="C35" s="16" t="n"/>
      <c r="D35" s="35" t="n"/>
      <c r="E35" s="5" t="n"/>
      <c r="F35" s="34">
        <f>IF(N(E35)=0,"",D35*E35)</f>
        <v/>
      </c>
      <c r="G35" s="16" t="n"/>
    </row>
    <row r="36">
      <c r="A36" s="16" t="n"/>
      <c r="B36" s="16" t="n"/>
      <c r="C36" s="16" t="n"/>
      <c r="D36" s="35" t="n"/>
      <c r="E36" s="5" t="n"/>
      <c r="F36" s="34">
        <f>IF(N(E36)=0,"",D36*E36)</f>
        <v/>
      </c>
      <c r="G36" s="16" t="n"/>
    </row>
    <row r="37">
      <c r="A37" s="16" t="n"/>
      <c r="B37" s="16" t="n"/>
      <c r="C37" s="16" t="n"/>
      <c r="D37" s="35" t="n"/>
      <c r="E37" s="5" t="n"/>
      <c r="F37" s="34">
        <f>IF(N(E37)=0,"",D37*E37)</f>
        <v/>
      </c>
      <c r="G37" s="16" t="n"/>
    </row>
    <row r="38">
      <c r="A38" s="16" t="n"/>
      <c r="B38" s="16" t="n"/>
      <c r="C38" s="16" t="n"/>
      <c r="D38" s="35" t="n"/>
      <c r="E38" s="5" t="n"/>
      <c r="F38" s="34">
        <f>IF(N(E38)=0,"",D38*E38)</f>
        <v/>
      </c>
      <c r="G38" s="16" t="n"/>
    </row>
    <row r="39">
      <c r="A39" s="16" t="n"/>
      <c r="B39" s="16" t="n"/>
      <c r="C39" s="16" t="n"/>
      <c r="D39" s="35" t="n"/>
      <c r="E39" s="5" t="n"/>
      <c r="F39" s="34">
        <f>IF(N(E39)=0,"",D39*E39)</f>
        <v/>
      </c>
      <c r="G39" s="16" t="n"/>
    </row>
    <row r="40">
      <c r="A40" s="16" t="n"/>
      <c r="B40" s="16" t="n"/>
      <c r="C40" s="16" t="n"/>
      <c r="D40" s="35" t="n"/>
      <c r="E40" s="5" t="n"/>
      <c r="F40" s="34">
        <f>IF(N(E40)=0,"",D40*E40)</f>
        <v/>
      </c>
      <c r="G40" s="16" t="n"/>
    </row>
    <row r="41">
      <c r="A41" s="16" t="n"/>
      <c r="B41" s="16" t="n"/>
      <c r="C41" s="16" t="n"/>
      <c r="D41" s="35" t="n"/>
      <c r="E41" s="5" t="n"/>
      <c r="F41" s="34">
        <f>IF(N(E41)=0,"",D41*E41)</f>
        <v/>
      </c>
      <c r="G41" s="16" t="n"/>
    </row>
    <row r="42">
      <c r="A42" s="16" t="n"/>
      <c r="B42" s="16" t="n"/>
      <c r="C42" s="16" t="n"/>
      <c r="D42" s="35" t="n"/>
      <c r="E42" s="5" t="n"/>
      <c r="F42" s="34">
        <f>IF(N(E42)=0,"",D42*E42)</f>
        <v/>
      </c>
      <c r="G42" s="16" t="n"/>
    </row>
    <row r="43">
      <c r="A43" s="16" t="n"/>
      <c r="B43" s="16" t="n"/>
      <c r="C43" s="16" t="n"/>
      <c r="D43" s="35" t="n"/>
      <c r="E43" s="5" t="n"/>
      <c r="F43" s="34">
        <f>IF(N(E43)=0,"",D43*E43)</f>
        <v/>
      </c>
      <c r="G43" s="16" t="n"/>
    </row>
    <row r="44">
      <c r="A44" s="16" t="n"/>
      <c r="B44" s="16" t="n"/>
      <c r="C44" s="16" t="n"/>
      <c r="D44" s="35" t="n"/>
      <c r="E44" s="5" t="n"/>
      <c r="F44" s="34">
        <f>IF(N(E44)=0,"",D44*E44)</f>
        <v/>
      </c>
      <c r="G44" s="16" t="n"/>
    </row>
    <row r="45">
      <c r="A45" s="16" t="n"/>
      <c r="B45" s="16" t="n"/>
      <c r="C45" s="16" t="n"/>
      <c r="D45" s="35" t="n"/>
      <c r="E45" s="5" t="n"/>
      <c r="F45" s="34">
        <f>IF(N(E45)=0,"",D45*E45)</f>
        <v/>
      </c>
      <c r="G45" s="16" t="n"/>
    </row>
    <row r="46">
      <c r="A46" s="16" t="n"/>
      <c r="B46" s="16" t="n"/>
      <c r="C46" s="16" t="n"/>
      <c r="D46" s="35" t="n"/>
      <c r="E46" s="5" t="n"/>
      <c r="F46" s="34">
        <f>IF(N(E46)=0,"",D46*E46)</f>
        <v/>
      </c>
      <c r="G46" s="16" t="n"/>
    </row>
    <row r="47">
      <c r="A47" s="16" t="n"/>
      <c r="B47" s="16" t="n"/>
      <c r="C47" s="16" t="n"/>
      <c r="D47" s="35" t="n"/>
      <c r="E47" s="5" t="n"/>
      <c r="F47" s="34">
        <f>IF(N(E47)=0,"",D47*E47)</f>
        <v/>
      </c>
      <c r="G47" s="16" t="n"/>
    </row>
    <row r="48">
      <c r="A48" s="16" t="n"/>
      <c r="B48" s="16" t="n"/>
      <c r="C48" s="16" t="n"/>
      <c r="D48" s="35" t="n"/>
      <c r="E48" s="5" t="n"/>
      <c r="F48" s="34">
        <f>IF(N(E48)=0,"",D48*E48)</f>
        <v/>
      </c>
      <c r="G48" s="16" t="n"/>
    </row>
    <row r="49">
      <c r="A49" s="16" t="n"/>
      <c r="B49" s="16" t="n"/>
      <c r="C49" s="16" t="n"/>
      <c r="D49" s="35" t="n"/>
      <c r="E49" s="5" t="n"/>
      <c r="F49" s="34">
        <f>IF(N(E49)=0,"",D49*E49)</f>
        <v/>
      </c>
      <c r="G49" s="16" t="n"/>
    </row>
    <row r="50">
      <c r="A50" s="16" t="n"/>
      <c r="B50" s="16" t="n"/>
      <c r="C50" s="16" t="n"/>
      <c r="D50" s="35" t="n"/>
      <c r="E50" s="5" t="n"/>
      <c r="F50" s="34">
        <f>IF(N(E50)=0,"",D50*E50)</f>
        <v/>
      </c>
      <c r="G50" s="16" t="n"/>
    </row>
    <row r="51">
      <c r="A51" s="16" t="n"/>
      <c r="B51" s="16" t="n"/>
      <c r="C51" s="16" t="n"/>
      <c r="D51" s="35" t="n"/>
      <c r="E51" s="5" t="n"/>
      <c r="F51" s="34">
        <f>IF(N(E51)=0,"",D51*E51)</f>
        <v/>
      </c>
      <c r="G51" s="16" t="n"/>
    </row>
    <row r="52">
      <c r="A52" s="16" t="n"/>
      <c r="B52" s="16" t="n"/>
      <c r="C52" s="16" t="n"/>
      <c r="D52" s="35" t="n"/>
      <c r="E52" s="5" t="n"/>
      <c r="F52" s="34">
        <f>IF(N(E52)=0,"",D52*E52)</f>
        <v/>
      </c>
      <c r="G52" s="16" t="n"/>
    </row>
    <row r="53">
      <c r="A53" s="16" t="n"/>
      <c r="B53" s="16" t="n"/>
      <c r="C53" s="16" t="n"/>
      <c r="D53" s="35" t="n"/>
      <c r="E53" s="5" t="n"/>
      <c r="F53" s="34">
        <f>IF(N(E53)=0,"",D53*E53)</f>
        <v/>
      </c>
      <c r="G53" s="16" t="n"/>
    </row>
    <row r="54">
      <c r="A54" s="16" t="n"/>
      <c r="B54" s="16" t="n"/>
      <c r="C54" s="16" t="n"/>
      <c r="D54" s="35" t="n"/>
      <c r="E54" s="5" t="n"/>
      <c r="F54" s="34">
        <f>IF(N(E54)=0,"",D54*E54)</f>
        <v/>
      </c>
      <c r="G54" s="16" t="n"/>
    </row>
    <row r="55">
      <c r="A55" s="16" t="n"/>
      <c r="B55" s="16" t="n"/>
      <c r="C55" s="16" t="n"/>
      <c r="D55" s="35" t="n"/>
      <c r="E55" s="5" t="n"/>
      <c r="F55" s="34">
        <f>IF(N(E55)=0,"",D55*E55)</f>
        <v/>
      </c>
      <c r="G55" s="16" t="n"/>
    </row>
    <row r="56">
      <c r="A56" s="16" t="n"/>
      <c r="B56" s="16" t="n"/>
      <c r="C56" s="16" t="n"/>
      <c r="D56" s="35" t="n"/>
      <c r="E56" s="5" t="n"/>
      <c r="F56" s="34">
        <f>IF(N(E56)=0,"",D56*E56)</f>
        <v/>
      </c>
      <c r="G56" s="16" t="n"/>
    </row>
    <row r="57">
      <c r="A57" s="16" t="n"/>
      <c r="B57" s="16" t="n"/>
      <c r="C57" s="16" t="n"/>
      <c r="D57" s="35" t="n"/>
      <c r="E57" s="5" t="n"/>
      <c r="F57" s="34">
        <f>IF(N(E57)=0,"",D57*E57)</f>
        <v/>
      </c>
      <c r="G57" s="16" t="n"/>
    </row>
    <row r="58">
      <c r="A58" s="16" t="n"/>
      <c r="B58" s="16" t="n"/>
      <c r="C58" s="16" t="n"/>
      <c r="D58" s="35" t="n"/>
      <c r="E58" s="5" t="n"/>
      <c r="F58" s="34">
        <f>IF(N(E58)=0,"",D58*E58)</f>
        <v/>
      </c>
      <c r="G58" s="16" t="n"/>
    </row>
    <row r="59">
      <c r="A59" s="16" t="n"/>
      <c r="B59" s="16" t="n"/>
      <c r="C59" s="16" t="n"/>
      <c r="D59" s="35" t="n"/>
      <c r="E59" s="5" t="n"/>
      <c r="F59" s="34">
        <f>IF(N(E59)=0,"",D59*E59)</f>
        <v/>
      </c>
      <c r="G59" s="16" t="n"/>
    </row>
    <row r="60">
      <c r="A60" s="16" t="n"/>
      <c r="B60" s="16" t="n"/>
      <c r="C60" s="16" t="n"/>
      <c r="D60" s="35" t="n"/>
      <c r="E60" s="5" t="n"/>
      <c r="F60" s="34">
        <f>IF(N(E60)=0,"",D60*E60)</f>
        <v/>
      </c>
      <c r="G60" s="16" t="n"/>
    </row>
    <row r="61">
      <c r="A61" s="16" t="n"/>
      <c r="B61" s="16" t="n"/>
      <c r="C61" s="16" t="n"/>
      <c r="D61" s="35" t="n"/>
      <c r="E61" s="5" t="n"/>
      <c r="F61" s="34">
        <f>IF(N(E61)=0,"",D61*E61)</f>
        <v/>
      </c>
      <c r="G61" s="16" t="n"/>
    </row>
    <row r="62">
      <c r="A62" s="16" t="n"/>
      <c r="B62" s="16" t="n"/>
      <c r="C62" s="16" t="n"/>
      <c r="D62" s="35" t="n"/>
      <c r="E62" s="5" t="n"/>
      <c r="F62" s="34">
        <f>IF(N(E62)=0,"",D62*E62)</f>
        <v/>
      </c>
      <c r="G62" s="16" t="n"/>
    </row>
    <row r="63">
      <c r="A63" s="16" t="n"/>
      <c r="B63" s="16" t="n"/>
      <c r="C63" s="16" t="n"/>
      <c r="D63" s="35" t="n"/>
      <c r="E63" s="5" t="n"/>
      <c r="F63" s="34">
        <f>IF(N(E63)=0,"",D63*E63)</f>
        <v/>
      </c>
      <c r="G63" s="16" t="n"/>
    </row>
    <row r="64">
      <c r="A64" s="16" t="n"/>
      <c r="B64" s="16" t="n"/>
      <c r="C64" s="16" t="n"/>
      <c r="D64" s="35" t="n"/>
      <c r="E64" s="5" t="n"/>
      <c r="F64" s="34">
        <f>IF(N(E64)=0,"",D64*E64)</f>
        <v/>
      </c>
      <c r="G64" s="16" t="n"/>
    </row>
    <row r="65"/>
    <row r="66">
      <c r="B66" s="3" t="inlineStr">
        <is>
          <t>RESUMEN</t>
        </is>
      </c>
    </row>
    <row r="67" ht="30" customHeight="1">
      <c r="A67" s="17" t="inlineStr"/>
      <c r="B67" s="17" t="inlineStr">
        <is>
          <t>Concepto</t>
        </is>
      </c>
      <c r="C67" s="17" t="inlineStr">
        <is>
          <t>Masa (g)</t>
        </is>
      </c>
      <c r="D67" s="17" t="inlineStr">
        <is>
          <t>Minimo (g)</t>
        </is>
      </c>
      <c r="E67" s="17" t="inlineStr">
        <is>
          <t>Maximo (g)</t>
        </is>
      </c>
      <c r="F67" s="17" t="inlineStr">
        <is>
          <t>Estado</t>
        </is>
      </c>
      <c r="G67" s="17" t="inlineStr"/>
    </row>
    <row r="68">
      <c r="B68" s="12" t="inlineStr">
        <is>
          <t>Ranura R1 (informativo)</t>
        </is>
      </c>
      <c r="C68" s="34">
        <f>SUMIFS($F$5:$F$64,$A$5:$A$64,"R1")</f>
        <v/>
      </c>
    </row>
    <row r="69">
      <c r="B69" s="12" t="inlineStr">
        <is>
          <t>Ranura R2 (informativo)</t>
        </is>
      </c>
      <c r="C69" s="34">
        <f>SUMIFS($F$5:$F$64,$A$5:$A$64,"R2")</f>
        <v/>
      </c>
    </row>
    <row r="70">
      <c r="B70" s="12" t="inlineStr">
        <is>
          <t>Ranura R3 (informativo)</t>
        </is>
      </c>
      <c r="C70" s="34">
        <f>SUMIFS($F$5:$F$64,$A$5:$A$64,"R3")</f>
        <v/>
      </c>
    </row>
    <row r="71">
      <c r="B71" s="4" t="inlineStr">
        <is>
          <t>MASA TOTAL DEL SISTEMA</t>
        </is>
      </c>
      <c r="C71" s="36">
        <f>SUM(F5:F64)</f>
        <v/>
      </c>
      <c r="D71" s="37">
        <f>Instrucciones!C11</f>
        <v/>
      </c>
      <c r="E71" s="37">
        <f>Instrucciones!C12</f>
        <v/>
      </c>
      <c r="F71" s="32">
        <f>IF(C71=0,"SIN DATOS",IF(AND(C71&gt;=D71,C71&lt;=E71),"CUMPLE","REVISAR"))</f>
        <v/>
      </c>
    </row>
    <row r="72"/>
    <row r="73">
      <c r="B73" s="6" t="inlineStr">
        <is>
          <t>Recordatorio EuRoC: la carga de pago minima del cohete es de 1000 g (950 g con tolerancia del 5% en el pesaje) repartida en 3 ranuras. Por eso el minimo por ranura son 340 g y no 330 g.</t>
        </is>
      </c>
    </row>
    <row r="74">
      <c r="B74" s="4" t="inlineStr">
        <is>
          <t>Lastre declarado (g)</t>
        </is>
      </c>
      <c r="C74" s="35" t="n">
        <v>0</v>
      </c>
      <c r="D74" s="12">
        <f>IF(N(C71)=0,"",IF(C74/C71&lt;=0.1,"OK (&lt;=10%)","Revisar RQT-0130"))</f>
        <v/>
      </c>
    </row>
    <row r="75">
      <c r="B75" s="4" t="inlineStr">
        <is>
          <t>Masa aprovechada</t>
        </is>
      </c>
      <c r="C75" s="38">
        <f>IFERROR((C71-C74)/C71,0)</f>
        <v/>
      </c>
      <c r="D75" s="6" t="inlineStr">
        <is>
          <t>Cuanta de vuestra masa hace algo. El lastre no puntua.</t>
        </is>
      </c>
    </row>
  </sheetData>
  <mergeCells count="2">
    <mergeCell ref="A2:G2"/>
    <mergeCell ref="A1:G1"/>
  </mergeCells>
  <conditionalFormatting sqref="F71">
    <cfRule type="expression" priority="1" dxfId="0">
      <formula>F71="CUMPLE"</formula>
    </cfRule>
    <cfRule type="expression" priority="2" dxfId="1">
      <formula>F71="REVISAR"</formula>
    </cfRule>
  </conditionalFormatting>
  <dataValidations count="1">
    <dataValidation sqref="A5:A64" showDropDown="0" showInputMessage="0" showErrorMessage="0" allowBlank="1" type="list">
      <formula1>"R1,R2,R3"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15" customWidth="1" min="3" max="3"/>
    <col width="13" customWidth="1" min="4" max="4"/>
    <col width="15" customWidth="1" min="5" max="5"/>
    <col width="16" customWidth="1" min="6" max="6"/>
    <col width="12" customWidth="1" min="7" max="7"/>
    <col width="16" customWidth="1" min="8" max="8"/>
    <col width="3" customWidth="1" min="9" max="9"/>
  </cols>
  <sheetData>
    <row r="1" ht="30" customHeight="1">
      <c r="A1" s="1" t="inlineStr">
        <is>
          <t>PRESUPUESTO DE POTENCIA</t>
        </is>
      </c>
    </row>
    <row r="2">
      <c r="A2" s="2" t="inlineStr">
        <is>
          <t>RQT-0310: 6 h de encendido continuo conservando &gt;= 20% de margen, POR CADA UNIDAD FISICAMENTE INDEPENDIENTE. Este requisito NO escala con el numero de ranuras. Si vuestro sistema es monolitico, solo teneis la unidad U1.</t>
        </is>
      </c>
    </row>
    <row r="4" ht="30" customHeight="1">
      <c r="A4" s="17" t="inlineStr">
        <is>
          <t>Unidad fisica</t>
        </is>
      </c>
      <c r="B4" s="17" t="inlineStr">
        <is>
          <t>Elemento</t>
        </is>
      </c>
      <c r="C4" s="17" t="inlineStr">
        <is>
          <t>Corriente activa (mA)</t>
        </is>
      </c>
      <c r="D4" s="17" t="inlineStr">
        <is>
          <t>Ciclo ESPERA (%)</t>
        </is>
      </c>
      <c r="E4" s="17" t="inlineStr">
        <is>
          <t>Ciclo VUELO (%)</t>
        </is>
      </c>
      <c r="F4" s="17" t="inlineStr">
        <is>
          <t>Media espera (mA)</t>
        </is>
      </c>
      <c r="G4" s="17" t="inlineStr">
        <is>
          <t>Media vuelo (mA)</t>
        </is>
      </c>
      <c r="H4" s="17" t="inlineStr">
        <is>
          <t>Notas</t>
        </is>
      </c>
      <c r="I4" s="17" t="inlineStr"/>
    </row>
    <row r="5">
      <c r="A5" s="16" t="inlineStr">
        <is>
          <t>U1</t>
        </is>
      </c>
      <c r="B5" s="16" t="inlineStr">
        <is>
          <t>Raspberry Pi Pico</t>
        </is>
      </c>
      <c r="C5" s="16" t="n">
        <v>30</v>
      </c>
      <c r="D5" s="30" t="n">
        <v>1</v>
      </c>
      <c r="E5" s="30" t="n">
        <v>1</v>
      </c>
      <c r="F5" s="26">
        <f>IF(N(C5)=0,"",C5*D5)</f>
        <v/>
      </c>
      <c r="G5" s="26">
        <f>IF(N(C5)=0,"",C5*E5)</f>
        <v/>
      </c>
      <c r="H5" s="16" t="inlineStr">
        <is>
          <t>Siempre encendido</t>
        </is>
      </c>
    </row>
    <row r="6">
      <c r="A6" s="16" t="inlineStr">
        <is>
          <t>U1</t>
        </is>
      </c>
      <c r="B6" s="16" t="inlineStr">
        <is>
          <t>BME280</t>
        </is>
      </c>
      <c r="C6" s="16" t="n">
        <v>0.7</v>
      </c>
      <c r="D6" s="30" t="n">
        <v>1</v>
      </c>
      <c r="E6" s="30" t="n">
        <v>1</v>
      </c>
      <c r="F6" s="26">
        <f>IF(N(C6)=0,"",C6*D6)</f>
        <v/>
      </c>
      <c r="G6" s="26">
        <f>IF(N(C6)=0,"",C6*E6)</f>
        <v/>
      </c>
      <c r="H6" s="16" t="inlineStr">
        <is>
          <t>1 Hz en rampa, 10 Hz en vuelo</t>
        </is>
      </c>
    </row>
    <row r="7">
      <c r="A7" s="16" t="inlineStr">
        <is>
          <t>U1</t>
        </is>
      </c>
      <c r="B7" s="16" t="inlineStr">
        <is>
          <t>IMU BMI088</t>
        </is>
      </c>
      <c r="C7" s="16" t="n">
        <v>5</v>
      </c>
      <c r="D7" s="30" t="n">
        <v>0.2</v>
      </c>
      <c r="E7" s="30" t="n">
        <v>1</v>
      </c>
      <c r="F7" s="26">
        <f>IF(N(C7)=0,"",C7*D7)</f>
        <v/>
      </c>
      <c r="G7" s="26">
        <f>IF(N(C7)=0,"",C7*E7)</f>
        <v/>
      </c>
      <c r="H7" s="16" t="inlineStr">
        <is>
          <t>En rampa, muestreo lento</t>
        </is>
      </c>
    </row>
    <row r="8">
      <c r="A8" s="16" t="inlineStr">
        <is>
          <t>U1</t>
        </is>
      </c>
      <c r="B8" s="16" t="inlineStr">
        <is>
          <t>ADXL375</t>
        </is>
      </c>
      <c r="C8" s="16" t="n">
        <v>0.15</v>
      </c>
      <c r="D8" s="30" t="n">
        <v>0.2</v>
      </c>
      <c r="E8" s="30" t="n">
        <v>1</v>
      </c>
      <c r="F8" s="26">
        <f>IF(N(C8)=0,"",C8*D8)</f>
        <v/>
      </c>
      <c r="G8" s="26">
        <f>IF(N(C8)=0,"",C8*E8)</f>
        <v/>
      </c>
      <c r="H8" s="16" t="inlineStr"/>
    </row>
    <row r="9">
      <c r="A9" s="16" t="inlineStr">
        <is>
          <t>U1</t>
        </is>
      </c>
      <c r="B9" s="16" t="inlineStr">
        <is>
          <t>GNSS NEO-6M</t>
        </is>
      </c>
      <c r="C9" s="16" t="n">
        <v>45</v>
      </c>
      <c r="D9" s="30" t="n">
        <v>0.3</v>
      </c>
      <c r="E9" s="30" t="n">
        <v>1</v>
      </c>
      <c r="F9" s="26">
        <f>IF(N(C9)=0,"",C9*D9)</f>
        <v/>
      </c>
      <c r="G9" s="26">
        <f>IF(N(C9)=0,"",C9*E9)</f>
        <v/>
      </c>
      <c r="H9" s="16" t="inlineStr">
        <is>
          <t>Fix periodico en rampa</t>
        </is>
      </c>
    </row>
    <row r="10">
      <c r="A10" s="16" t="inlineStr">
        <is>
          <t>U1</t>
        </is>
      </c>
      <c r="B10" s="16" t="inlineStr">
        <is>
          <t>Radio LoRa RFM95W</t>
        </is>
      </c>
      <c r="C10" s="16" t="n">
        <v>120</v>
      </c>
      <c r="D10" s="30" t="n">
        <v>0.02</v>
      </c>
      <c r="E10" s="30" t="n">
        <v>0.3</v>
      </c>
      <c r="F10" s="26">
        <f>IF(N(C10)=0,"",C10*D10)</f>
        <v/>
      </c>
      <c r="G10" s="26">
        <f>IF(N(C10)=0,"",C10*E10)</f>
        <v/>
      </c>
      <c r="H10" s="16" t="inlineStr">
        <is>
          <t>1 paquete/30 s en rampa, 1/s en vuelo</t>
        </is>
      </c>
    </row>
    <row r="11">
      <c r="A11" s="16" t="inlineStr">
        <is>
          <t>U1</t>
        </is>
      </c>
      <c r="B11" s="16" t="inlineStr">
        <is>
          <t>Escritura microSD</t>
        </is>
      </c>
      <c r="C11" s="16" t="n">
        <v>20</v>
      </c>
      <c r="D11" s="30" t="n">
        <v>0.05</v>
      </c>
      <c r="E11" s="30" t="n">
        <v>0.4</v>
      </c>
      <c r="F11" s="26">
        <f>IF(N(C11)=0,"",C11*D11)</f>
        <v/>
      </c>
      <c r="G11" s="26">
        <f>IF(N(C11)=0,"",C11*E11)</f>
        <v/>
      </c>
      <c r="H11" s="16" t="inlineStr"/>
    </row>
    <row r="12">
      <c r="A12" s="16" t="inlineStr">
        <is>
          <t>U1</t>
        </is>
      </c>
      <c r="B12" s="16" t="inlineStr">
        <is>
          <t>Fuel gauge MAX17048</t>
        </is>
      </c>
      <c r="C12" s="16" t="n">
        <v>0.05</v>
      </c>
      <c r="D12" s="30" t="n">
        <v>1</v>
      </c>
      <c r="E12" s="30" t="n">
        <v>1</v>
      </c>
      <c r="F12" s="26">
        <f>IF(N(C12)=0,"",C12*D12)</f>
        <v/>
      </c>
      <c r="G12" s="26">
        <f>IF(N(C12)=0,"",C12*E12)</f>
        <v/>
      </c>
      <c r="H12" s="16" t="inlineStr"/>
    </row>
    <row r="13">
      <c r="A13" s="16" t="n"/>
      <c r="B13" s="16" t="n"/>
      <c r="C13" s="16" t="n"/>
      <c r="D13" s="30" t="n"/>
      <c r="E13" s="30" t="n"/>
      <c r="F13" s="26">
        <f>IF(N(C13)=0,"",C13*D13)</f>
        <v/>
      </c>
      <c r="G13" s="26">
        <f>IF(N(C13)=0,"",C13*E13)</f>
        <v/>
      </c>
      <c r="H13" s="16" t="n"/>
    </row>
    <row r="14">
      <c r="A14" s="16" t="n"/>
      <c r="B14" s="16" t="n"/>
      <c r="C14" s="16" t="n"/>
      <c r="D14" s="30" t="n"/>
      <c r="E14" s="30" t="n"/>
      <c r="F14" s="26">
        <f>IF(N(C14)=0,"",C14*D14)</f>
        <v/>
      </c>
      <c r="G14" s="26">
        <f>IF(N(C14)=0,"",C14*E14)</f>
        <v/>
      </c>
      <c r="H14" s="16" t="n"/>
    </row>
    <row r="15">
      <c r="A15" s="16" t="n"/>
      <c r="B15" s="16" t="n"/>
      <c r="C15" s="16" t="n"/>
      <c r="D15" s="30" t="n"/>
      <c r="E15" s="30" t="n"/>
      <c r="F15" s="26">
        <f>IF(N(C15)=0,"",C15*D15)</f>
        <v/>
      </c>
      <c r="G15" s="26">
        <f>IF(N(C15)=0,"",C15*E15)</f>
        <v/>
      </c>
      <c r="H15" s="16" t="n"/>
    </row>
    <row r="16">
      <c r="A16" s="16" t="n"/>
      <c r="B16" s="16" t="n"/>
      <c r="C16" s="16" t="n"/>
      <c r="D16" s="30" t="n"/>
      <c r="E16" s="30" t="n"/>
      <c r="F16" s="26">
        <f>IF(N(C16)=0,"",C16*D16)</f>
        <v/>
      </c>
      <c r="G16" s="26">
        <f>IF(N(C16)=0,"",C16*E16)</f>
        <v/>
      </c>
      <c r="H16" s="16" t="n"/>
    </row>
    <row r="17">
      <c r="A17" s="16" t="n"/>
      <c r="B17" s="16" t="n"/>
      <c r="C17" s="16" t="n"/>
      <c r="D17" s="30" t="n"/>
      <c r="E17" s="30" t="n"/>
      <c r="F17" s="26">
        <f>IF(N(C17)=0,"",C17*D17)</f>
        <v/>
      </c>
      <c r="G17" s="26">
        <f>IF(N(C17)=0,"",C17*E17)</f>
        <v/>
      </c>
      <c r="H17" s="16" t="n"/>
    </row>
    <row r="18">
      <c r="A18" s="16" t="n"/>
      <c r="B18" s="16" t="n"/>
      <c r="C18" s="16" t="n"/>
      <c r="D18" s="30" t="n"/>
      <c r="E18" s="30" t="n"/>
      <c r="F18" s="26">
        <f>IF(N(C18)=0,"",C18*D18)</f>
        <v/>
      </c>
      <c r="G18" s="26">
        <f>IF(N(C18)=0,"",C18*E18)</f>
        <v/>
      </c>
      <c r="H18" s="16" t="n"/>
    </row>
    <row r="19">
      <c r="A19" s="16" t="n"/>
      <c r="B19" s="16" t="n"/>
      <c r="C19" s="16" t="n"/>
      <c r="D19" s="30" t="n"/>
      <c r="E19" s="30" t="n"/>
      <c r="F19" s="26">
        <f>IF(N(C19)=0,"",C19*D19)</f>
        <v/>
      </c>
      <c r="G19" s="26">
        <f>IF(N(C19)=0,"",C19*E19)</f>
        <v/>
      </c>
      <c r="H19" s="16" t="n"/>
    </row>
    <row r="20">
      <c r="A20" s="16" t="n"/>
      <c r="B20" s="16" t="n"/>
      <c r="C20" s="16" t="n"/>
      <c r="D20" s="30" t="n"/>
      <c r="E20" s="30" t="n"/>
      <c r="F20" s="26">
        <f>IF(N(C20)=0,"",C20*D20)</f>
        <v/>
      </c>
      <c r="G20" s="26">
        <f>IF(N(C20)=0,"",C20*E20)</f>
        <v/>
      </c>
      <c r="H20" s="16" t="n"/>
    </row>
    <row r="21">
      <c r="A21" s="16" t="n"/>
      <c r="B21" s="16" t="n"/>
      <c r="C21" s="16" t="n"/>
      <c r="D21" s="30" t="n"/>
      <c r="E21" s="30" t="n"/>
      <c r="F21" s="26">
        <f>IF(N(C21)=0,"",C21*D21)</f>
        <v/>
      </c>
      <c r="G21" s="26">
        <f>IF(N(C21)=0,"",C21*E21)</f>
        <v/>
      </c>
      <c r="H21" s="16" t="n"/>
    </row>
    <row r="22">
      <c r="A22" s="16" t="n"/>
      <c r="B22" s="16" t="n"/>
      <c r="C22" s="16" t="n"/>
      <c r="D22" s="30" t="n"/>
      <c r="E22" s="30" t="n"/>
      <c r="F22" s="26">
        <f>IF(N(C22)=0,"",C22*D22)</f>
        <v/>
      </c>
      <c r="G22" s="26">
        <f>IF(N(C22)=0,"",C22*E22)</f>
        <v/>
      </c>
      <c r="H22" s="16" t="n"/>
    </row>
    <row r="23">
      <c r="A23" s="16" t="n"/>
      <c r="B23" s="16" t="n"/>
      <c r="C23" s="16" t="n"/>
      <c r="D23" s="30" t="n"/>
      <c r="E23" s="30" t="n"/>
      <c r="F23" s="26">
        <f>IF(N(C23)=0,"",C23*D23)</f>
        <v/>
      </c>
      <c r="G23" s="26">
        <f>IF(N(C23)=0,"",C23*E23)</f>
        <v/>
      </c>
      <c r="H23" s="16" t="n"/>
    </row>
    <row r="24">
      <c r="A24" s="16" t="n"/>
      <c r="B24" s="16" t="n"/>
      <c r="C24" s="16" t="n"/>
      <c r="D24" s="30" t="n"/>
      <c r="E24" s="30" t="n"/>
      <c r="F24" s="26">
        <f>IF(N(C24)=0,"",C24*D24)</f>
        <v/>
      </c>
      <c r="G24" s="26">
        <f>IF(N(C24)=0,"",C24*E24)</f>
        <v/>
      </c>
      <c r="H24" s="16" t="n"/>
    </row>
    <row r="25">
      <c r="A25" s="16" t="n"/>
      <c r="B25" s="16" t="n"/>
      <c r="C25" s="16" t="n"/>
      <c r="D25" s="30" t="n"/>
      <c r="E25" s="30" t="n"/>
      <c r="F25" s="26">
        <f>IF(N(C25)=0,"",C25*D25)</f>
        <v/>
      </c>
      <c r="G25" s="26">
        <f>IF(N(C25)=0,"",C25*E25)</f>
        <v/>
      </c>
      <c r="H25" s="16" t="n"/>
    </row>
    <row r="26">
      <c r="A26" s="16" t="n"/>
      <c r="B26" s="16" t="n"/>
      <c r="C26" s="16" t="n"/>
      <c r="D26" s="30" t="n"/>
      <c r="E26" s="30" t="n"/>
      <c r="F26" s="26">
        <f>IF(N(C26)=0,"",C26*D26)</f>
        <v/>
      </c>
      <c r="G26" s="26">
        <f>IF(N(C26)=0,"",C26*E26)</f>
        <v/>
      </c>
      <c r="H26" s="16" t="n"/>
    </row>
    <row r="27">
      <c r="A27" s="16" t="n"/>
      <c r="B27" s="16" t="n"/>
      <c r="C27" s="16" t="n"/>
      <c r="D27" s="30" t="n"/>
      <c r="E27" s="30" t="n"/>
      <c r="F27" s="26">
        <f>IF(N(C27)=0,"",C27*D27)</f>
        <v/>
      </c>
      <c r="G27" s="26">
        <f>IF(N(C27)=0,"",C27*E27)</f>
        <v/>
      </c>
      <c r="H27" s="16" t="n"/>
    </row>
    <row r="28">
      <c r="A28" s="16" t="n"/>
      <c r="B28" s="16" t="n"/>
      <c r="C28" s="16" t="n"/>
      <c r="D28" s="30" t="n"/>
      <c r="E28" s="30" t="n"/>
      <c r="F28" s="26">
        <f>IF(N(C28)=0,"",C28*D28)</f>
        <v/>
      </c>
      <c r="G28" s="26">
        <f>IF(N(C28)=0,"",C28*E28)</f>
        <v/>
      </c>
      <c r="H28" s="16" t="n"/>
    </row>
    <row r="29">
      <c r="A29" s="16" t="n"/>
      <c r="B29" s="16" t="n"/>
      <c r="C29" s="16" t="n"/>
      <c r="D29" s="30" t="n"/>
      <c r="E29" s="30" t="n"/>
      <c r="F29" s="26">
        <f>IF(N(C29)=0,"",C29*D29)</f>
        <v/>
      </c>
      <c r="G29" s="26">
        <f>IF(N(C29)=0,"",C29*E29)</f>
        <v/>
      </c>
      <c r="H29" s="16" t="n"/>
    </row>
    <row r="30">
      <c r="A30" s="16" t="n"/>
      <c r="B30" s="16" t="n"/>
      <c r="C30" s="16" t="n"/>
      <c r="D30" s="30" t="n"/>
      <c r="E30" s="30" t="n"/>
      <c r="F30" s="26">
        <f>IF(N(C30)=0,"",C30*D30)</f>
        <v/>
      </c>
      <c r="G30" s="26">
        <f>IF(N(C30)=0,"",C30*E30)</f>
        <v/>
      </c>
      <c r="H30" s="16" t="n"/>
    </row>
    <row r="31">
      <c r="A31" s="16" t="n"/>
      <c r="B31" s="16" t="n"/>
      <c r="C31" s="16" t="n"/>
      <c r="D31" s="30" t="n"/>
      <c r="E31" s="30" t="n"/>
      <c r="F31" s="26">
        <f>IF(N(C31)=0,"",C31*D31)</f>
        <v/>
      </c>
      <c r="G31" s="26">
        <f>IF(N(C31)=0,"",C31*E31)</f>
        <v/>
      </c>
      <c r="H31" s="16" t="n"/>
    </row>
    <row r="32">
      <c r="A32" s="16" t="n"/>
      <c r="B32" s="16" t="n"/>
      <c r="C32" s="16" t="n"/>
      <c r="D32" s="30" t="n"/>
      <c r="E32" s="30" t="n"/>
      <c r="F32" s="26">
        <f>IF(N(C32)=0,"",C32*D32)</f>
        <v/>
      </c>
      <c r="G32" s="26">
        <f>IF(N(C32)=0,"",C32*E32)</f>
        <v/>
      </c>
      <c r="H32" s="16" t="n"/>
    </row>
    <row r="33">
      <c r="A33" s="16" t="n"/>
      <c r="B33" s="16" t="n"/>
      <c r="C33" s="16" t="n"/>
      <c r="D33" s="30" t="n"/>
      <c r="E33" s="30" t="n"/>
      <c r="F33" s="26">
        <f>IF(N(C33)=0,"",C33*D33)</f>
        <v/>
      </c>
      <c r="G33" s="26">
        <f>IF(N(C33)=0,"",C33*E33)</f>
        <v/>
      </c>
      <c r="H33" s="16" t="n"/>
    </row>
    <row r="34">
      <c r="A34" s="16" t="n"/>
      <c r="B34" s="16" t="n"/>
      <c r="C34" s="16" t="n"/>
      <c r="D34" s="30" t="n"/>
      <c r="E34" s="30" t="n"/>
      <c r="F34" s="26">
        <f>IF(N(C34)=0,"",C34*D34)</f>
        <v/>
      </c>
      <c r="G34" s="26">
        <f>IF(N(C34)=0,"",C34*E34)</f>
        <v/>
      </c>
      <c r="H34" s="16" t="n"/>
    </row>
    <row r="35">
      <c r="A35" s="16" t="n"/>
      <c r="B35" s="16" t="n"/>
      <c r="C35" s="16" t="n"/>
      <c r="D35" s="30" t="n"/>
      <c r="E35" s="30" t="n"/>
      <c r="F35" s="26">
        <f>IF(N(C35)=0,"",C35*D35)</f>
        <v/>
      </c>
      <c r="G35" s="26">
        <f>IF(N(C35)=0,"",C35*E35)</f>
        <v/>
      </c>
      <c r="H35" s="16" t="n"/>
    </row>
    <row r="36">
      <c r="A36" s="16" t="n"/>
      <c r="B36" s="16" t="n"/>
      <c r="C36" s="16" t="n"/>
      <c r="D36" s="30" t="n"/>
      <c r="E36" s="30" t="n"/>
      <c r="F36" s="26">
        <f>IF(N(C36)=0,"",C36*D36)</f>
        <v/>
      </c>
      <c r="G36" s="26">
        <f>IF(N(C36)=0,"",C36*E36)</f>
        <v/>
      </c>
      <c r="H36" s="16" t="n"/>
    </row>
    <row r="37">
      <c r="A37" s="16" t="n"/>
      <c r="B37" s="16" t="n"/>
      <c r="C37" s="16" t="n"/>
      <c r="D37" s="30" t="n"/>
      <c r="E37" s="30" t="n"/>
      <c r="F37" s="26">
        <f>IF(N(C37)=0,"",C37*D37)</f>
        <v/>
      </c>
      <c r="G37" s="26">
        <f>IF(N(C37)=0,"",C37*E37)</f>
        <v/>
      </c>
      <c r="H37" s="16" t="n"/>
    </row>
    <row r="38">
      <c r="A38" s="16" t="n"/>
      <c r="B38" s="16" t="n"/>
      <c r="C38" s="16" t="n"/>
      <c r="D38" s="30" t="n"/>
      <c r="E38" s="30" t="n"/>
      <c r="F38" s="26">
        <f>IF(N(C38)=0,"",C38*D38)</f>
        <v/>
      </c>
      <c r="G38" s="26">
        <f>IF(N(C38)=0,"",C38*E38)</f>
        <v/>
      </c>
      <c r="H38" s="16" t="n"/>
    </row>
    <row r="39">
      <c r="A39" s="16" t="n"/>
      <c r="B39" s="16" t="n"/>
      <c r="C39" s="16" t="n"/>
      <c r="D39" s="30" t="n"/>
      <c r="E39" s="30" t="n"/>
      <c r="F39" s="26">
        <f>IF(N(C39)=0,"",C39*D39)</f>
        <v/>
      </c>
      <c r="G39" s="26">
        <f>IF(N(C39)=0,"",C39*E39)</f>
        <v/>
      </c>
      <c r="H39" s="16" t="n"/>
    </row>
    <row r="40"/>
    <row r="41">
      <c r="B41" s="3" t="inlineStr">
        <is>
          <t>PARAMETROS DE MISION</t>
        </is>
      </c>
    </row>
    <row r="42">
      <c r="B42" s="4" t="inlineStr">
        <is>
          <t>Duracion en rampa / espera (h)</t>
        </is>
      </c>
      <c r="C42" s="25" t="n">
        <v>6</v>
      </c>
      <c r="D42" s="6" t="inlineStr">
        <is>
          <t>RQT-0310. Minimo exigido por EuRoC (DTEG v05 s3.4). No lo bajeis</t>
        </is>
      </c>
    </row>
    <row r="43">
      <c r="B43" s="4" t="inlineStr">
        <is>
          <t>Duracion del vuelo (h)</t>
        </is>
      </c>
      <c r="C43" s="25" t="n">
        <v>0.25</v>
      </c>
      <c r="D43" s="6" t="inlineStr">
        <is>
          <t>~15 min desde el encendido de mision hasta la recuperacion</t>
        </is>
      </c>
    </row>
    <row r="44">
      <c r="B44" s="4" t="inlineStr">
        <is>
          <t>Rendimiento del regulador (0-1)</t>
        </is>
      </c>
      <c r="C44" s="30" t="n">
        <v>0.85</v>
      </c>
      <c r="D44" s="6" t="inlineStr">
        <is>
          <t>Un LDO puede quedarse en 0.5. Un buck ronda 0.9</t>
        </is>
      </c>
    </row>
    <row r="45">
      <c r="B45" s="4" t="inlineStr">
        <is>
          <t>Margen minimo exigido (%)</t>
        </is>
      </c>
      <c r="C45" s="30" t="n">
        <v>0.2</v>
      </c>
      <c r="D45" s="6" t="inlineStr">
        <is>
          <t>RQT-0310</t>
        </is>
      </c>
    </row>
    <row r="46"/>
    <row r="47">
      <c r="B47" s="3" t="inlineStr">
        <is>
          <t>RESUMEN POR UNIDAD FISICA</t>
        </is>
      </c>
    </row>
    <row r="48" ht="30" customHeight="1">
      <c r="A48" s="17" t="inlineStr"/>
      <c r="B48" s="17" t="inlineStr">
        <is>
          <t>Unidad fisica</t>
        </is>
      </c>
      <c r="C48" s="17" t="inlineStr">
        <is>
          <t>Media espera (mA)</t>
        </is>
      </c>
      <c r="D48" s="17" t="inlineStr">
        <is>
          <t>Media vuelo (mA)</t>
        </is>
      </c>
      <c r="E48" s="17" t="inlineStr">
        <is>
          <t>Energia requerida (mAh)</t>
        </is>
      </c>
      <c r="F48" s="17" t="inlineStr">
        <is>
          <t>Capacidad instalada (mAh)</t>
        </is>
      </c>
      <c r="G48" s="17" t="inlineStr">
        <is>
          <t>Margen (%)</t>
        </is>
      </c>
      <c r="H48" s="17" t="inlineStr">
        <is>
          <t>Estado</t>
        </is>
      </c>
      <c r="I48" s="17" t="inlineStr"/>
    </row>
    <row r="49">
      <c r="B49" s="4" t="inlineStr">
        <is>
          <t>Unidad U1</t>
        </is>
      </c>
      <c r="C49" s="34">
        <f>SUMIFS($F$5:$F$39,$A$5:$A$39,"U1")</f>
        <v/>
      </c>
      <c r="D49" s="34">
        <f>SUMIFS($G$5:$G$39,$A$5:$A$39,"U1")</f>
        <v/>
      </c>
      <c r="E49" s="40">
        <f>IFERROR((C49*$C$42+D49*$C$43)/$C$44,0)</f>
        <v/>
      </c>
      <c r="F49" s="41" t="n">
        <v>3400</v>
      </c>
      <c r="G49" s="38">
        <f>IFERROR((F49-E49)/F49,0)</f>
        <v/>
      </c>
      <c r="H49" s="32">
        <f>IF(AND(N(C49)=0,N(F49)=0),"NO USADA",IF(N(F49)=0,"SIN DATOS",IF(G49&gt;=$C$45,"CUMPLE","REVISAR")))</f>
        <v/>
      </c>
    </row>
    <row r="50">
      <c r="B50" s="4" t="inlineStr">
        <is>
          <t>Unidad U2</t>
        </is>
      </c>
      <c r="C50" s="34">
        <f>SUMIFS($F$5:$F$39,$A$5:$A$39,"U2")</f>
        <v/>
      </c>
      <c r="D50" s="34">
        <f>SUMIFS($G$5:$G$39,$A$5:$A$39,"U2")</f>
        <v/>
      </c>
      <c r="E50" s="40">
        <f>IFERROR((C50*$C$42+D50*$C$43)/$C$44,0)</f>
        <v/>
      </c>
      <c r="F50" s="41" t="inlineStr"/>
      <c r="G50" s="38">
        <f>IFERROR((F50-E50)/F50,0)</f>
        <v/>
      </c>
      <c r="H50" s="32">
        <f>IF(AND(N(C50)=0,N(F50)=0),"NO USADA",IF(N(F50)=0,"SIN DATOS",IF(G50&gt;=$C$45,"CUMPLE","REVISAR")))</f>
        <v/>
      </c>
    </row>
    <row r="51">
      <c r="B51" s="4" t="inlineStr">
        <is>
          <t>Unidad U3</t>
        </is>
      </c>
      <c r="C51" s="34">
        <f>SUMIFS($F$5:$F$39,$A$5:$A$39,"U3")</f>
        <v/>
      </c>
      <c r="D51" s="34">
        <f>SUMIFS($G$5:$G$39,$A$5:$A$39,"U3")</f>
        <v/>
      </c>
      <c r="E51" s="40">
        <f>IFERROR((C51*$C$42+D51*$C$43)/$C$44,0)</f>
        <v/>
      </c>
      <c r="F51" s="41" t="inlineStr"/>
      <c r="G51" s="38">
        <f>IFERROR((F51-E51)/F51,0)</f>
        <v/>
      </c>
      <c r="H51" s="32">
        <f>IF(AND(N(C51)=0,N(F51)=0),"NO USADA",IF(N(F51)=0,"SIN DATOS",IF(G51&gt;=$C$45,"CUMPLE","REVISAR")))</f>
        <v/>
      </c>
    </row>
    <row r="53">
      <c r="B53" s="6" t="inlineStr">
        <is>
          <t>Capacidad instalada: capacidad nominal de la bateria en mAh a la tension de la celda. Si usais 2S, convertid a energia (Wh) o razonad a la tension del bus. Documentadlo en el dossier.</t>
        </is>
      </c>
    </row>
  </sheetData>
  <mergeCells count="2">
    <mergeCell ref="A1:I1"/>
    <mergeCell ref="A2:I2"/>
  </mergeCells>
  <conditionalFormatting sqref="H49">
    <cfRule type="expression" priority="1" dxfId="0">
      <formula>H49="CUMPLE"</formula>
    </cfRule>
    <cfRule type="expression" priority="2" dxfId="1">
      <formula>H49="REVISAR"</formula>
    </cfRule>
  </conditionalFormatting>
  <conditionalFormatting sqref="H50">
    <cfRule type="expression" priority="3" dxfId="0">
      <formula>H50="CUMPLE"</formula>
    </cfRule>
    <cfRule type="expression" priority="4" dxfId="1">
      <formula>H50="REVISAR"</formula>
    </cfRule>
  </conditionalFormatting>
  <conditionalFormatting sqref="H51">
    <cfRule type="expression" priority="5" dxfId="0">
      <formula>H51="CUMPLE"</formula>
    </cfRule>
    <cfRule type="expression" priority="6" dxfId="1">
      <formula>H51="REVISAR"</formula>
    </cfRule>
  </conditionalFormatting>
  <dataValidations count="1">
    <dataValidation sqref="A5:A39" showDropDown="0" showInputMessage="0" showErrorMessage="0" allowBlank="1" type="list">
      <formula1>"U1,U2,U3"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66" customWidth="1" min="3" max="3"/>
    <col width="18" customWidth="1" min="4" max="4"/>
    <col width="26" customWidth="1" min="5" max="5"/>
    <col width="40" customWidth="1" min="6" max="6"/>
  </cols>
  <sheetData>
    <row r="1" ht="30" customHeight="1">
      <c r="A1" s="1" t="inlineStr">
        <is>
          <t>MATRIZ DE CUMPLIMIENTO</t>
        </is>
      </c>
    </row>
    <row r="2">
      <c r="A2" s="2" t="inlineStr">
        <is>
          <t>Obligatoria (RQT-0960). Los requisitos marcados [ADM] son los de admisibilidad: el comite los verifica antes de que el jurado vea nada. Una matriz honesta puntua MAS que una toda en verde: si algo no cumple, decidlo y explicad como lo cerrariais.</t>
        </is>
      </c>
    </row>
    <row r="4" ht="30" customHeight="1">
      <c r="A4" s="17" t="inlineStr">
        <is>
          <t>ID</t>
        </is>
      </c>
      <c r="B4" s="17" t="inlineStr">
        <is>
          <t>Tipo</t>
        </is>
      </c>
      <c r="C4" s="17" t="inlineStr">
        <is>
          <t>Requisito</t>
        </is>
      </c>
      <c r="D4" s="17" t="inlineStr">
        <is>
          <t>Estado</t>
        </is>
      </c>
      <c r="E4" s="17" t="inlineStr">
        <is>
          <t>Evidencia (pagina, celda, cota)</t>
        </is>
      </c>
      <c r="F4" s="17" t="inlineStr">
        <is>
          <t>Comentario del equipo</t>
        </is>
      </c>
    </row>
    <row r="5" ht="26" customHeight="1">
      <c r="A5" s="42" t="inlineStr">
        <is>
          <t>MARS3-CS-RQT-0010</t>
        </is>
      </c>
      <c r="B5" s="42" t="inlineStr">
        <is>
          <t>DEBERA [ADM]</t>
        </is>
      </c>
      <c r="C5" s="20" t="inlineStr">
        <is>
          <t>El equipo deberá declarar en la portada del dossier el número de ranuras N que ocupa su sistema, con N ∈ {1, 2, 3}, si la configuración es monolítica o partida en unidades físicas independientes, y cuántos registros de fuselaje utiliza.</t>
        </is>
      </c>
      <c r="D5" s="5" t="inlineStr">
        <is>
          <t>Cumple</t>
        </is>
      </c>
      <c r="E5" s="16" t="inlineStr">
        <is>
          <t>Portada del dossier</t>
        </is>
      </c>
      <c r="F5" s="16" t="inlineStr">
        <is>
          <t>1 ranura, configuracion monolitica, 1 unidad fisica, sin registro</t>
        </is>
      </c>
    </row>
    <row r="6" ht="26" customHeight="1">
      <c r="A6" s="42" t="inlineStr">
        <is>
          <t>MARS3-CS-RQT-0020</t>
        </is>
      </c>
      <c r="B6" s="42" t="inlineStr">
        <is>
          <t>DEBERA [ADM]</t>
        </is>
      </c>
      <c r="C6" s="20" t="inlineStr">
        <is>
          <t xml:space="preserve">El sistema deberá ser una carga de pago en el sentido de EuRoC: un componente independiente, sustituible por un lastre de la misma masa sin que cambien la funcionalidad del cohete, su trayectoria ni su recuperación. Su funcionalidad deberá </t>
        </is>
      </c>
      <c r="D6" s="5" t="inlineStr">
        <is>
          <t>Cumple</t>
        </is>
      </c>
      <c r="E6" s="16" t="inlineStr">
        <is>
          <t>Declaracion</t>
        </is>
      </c>
      <c r="F6" s="16" t="inlineStr">
        <is>
          <t>349 g de lastre equivalente sustituirian al sistema sin cambios; no participa en ninguna funcion del cohete</t>
        </is>
      </c>
    </row>
    <row r="7" ht="26" customHeight="1">
      <c r="A7" s="42" t="inlineStr">
        <is>
          <t>MARS3-CS-RQT-0100</t>
        </is>
      </c>
      <c r="B7" s="42" t="inlineStr">
        <is>
          <t>DEBERA [ADM]</t>
        </is>
      </c>
      <c r="C7" s="20" t="inlineStr">
        <is>
          <t>El sistema deberá caber dentro de una envolvente cilíndrica de Ø66 mm de diámetro y 115· N mm de altura, en configuración de lanzamiento. En configuración partida, cada cuerpo deberá caber en Ø66× 115 mm.</t>
        </is>
      </c>
      <c r="D7" s="5" t="inlineStr">
        <is>
          <t>Cumple</t>
        </is>
      </c>
      <c r="E7" s="16" t="inlineStr">
        <is>
          <t>Layout, pag. 4</t>
        </is>
      </c>
      <c r="F7" s="16" t="inlineStr">
        <is>
          <t>D66 x 115 mm. Tubo comercial de D66 exterior</t>
        </is>
      </c>
    </row>
    <row r="8" ht="26" customHeight="1">
      <c r="A8" s="42" t="inlineStr">
        <is>
          <t>MARS3-CS-RQT-0110</t>
        </is>
      </c>
      <c r="B8" s="42" t="inlineStr">
        <is>
          <t>DEBERA [ADM]</t>
        </is>
      </c>
      <c r="C8" s="20" t="inlineStr">
        <is>
          <t>Los apéndices externos (antenas, GNSS, sensores de flujo) deberán situarse exclusivamente en las tapas superior o inferior de la envolvente, y no ocuparán más de 45 mm axiales adicionales en total, sea cual sea N. Ningún apéndice deberá sob</t>
        </is>
      </c>
      <c r="D8" s="5" t="inlineStr">
        <is>
          <t>Cumple</t>
        </is>
      </c>
      <c r="E8" s="16" t="inlineStr">
        <is>
          <t>Layout, pag. 4</t>
        </is>
      </c>
      <c r="F8" s="16" t="inlineStr">
        <is>
          <t>Antena helicoidal y GNSS en la tapa superior, 22 mm axiales</t>
        </is>
      </c>
    </row>
    <row r="9" ht="26" customHeight="1">
      <c r="A9" s="42" t="inlineStr">
        <is>
          <t>MARS3-CS-RQT-0115</t>
        </is>
      </c>
      <c r="B9" s="18" t="inlineStr">
        <is>
          <t>DEBERA</t>
        </is>
      </c>
      <c r="C9" s="20" t="inlineStr">
        <is>
          <t>El sistema podrá utilizar hasta un registro en el fuselaje por cada ranura que ocupe, rectangular de 33× 76 mm con el lado de 76 mm paralelo al eje del cohete, para exponer al exterior una cámara, una toma de aire, un sensor o un módulo que</t>
        </is>
      </c>
      <c r="D9" s="5" t="inlineStr">
        <is>
          <t>No aplica</t>
        </is>
      </c>
      <c r="E9" s="16" t="inlineStr">
        <is>
          <t>-</t>
        </is>
      </c>
      <c r="F9" s="16" t="inlineStr">
        <is>
          <t>La mision no necesita registro de fuselaje: la antena va dentro (fuselaje de fibra de vidrio)</t>
        </is>
      </c>
    </row>
    <row r="10" ht="26" customHeight="1">
      <c r="A10" s="42" t="inlineStr">
        <is>
          <t>MARS3-CS-RQT-0120</t>
        </is>
      </c>
      <c r="B10" s="42" t="inlineStr">
        <is>
          <t>DEBERA [ADM]</t>
        </is>
      </c>
      <c r="C10" s="20" t="inlineStr">
        <is>
          <t>La masa del sistema deberá estar comprendida entre 340· N y 350· N gramos: 340–350 g para N=1, 680–700 g para N=2 y 1020–1050 g para N=3.</t>
        </is>
      </c>
      <c r="D10" s="5" t="inlineStr">
        <is>
          <t>Cumple</t>
        </is>
      </c>
      <c r="E10" s="16" t="inlineStr">
        <is>
          <t>Hoja Masa</t>
        </is>
      </c>
      <c r="F10" s="16" t="inlineStr">
        <is>
          <t>349 g dentro de 340-350 g</t>
        </is>
      </c>
    </row>
    <row r="11" ht="26" customHeight="1">
      <c r="A11" s="42" t="inlineStr">
        <is>
          <t>MARS3-CS-RQT-0130</t>
        </is>
      </c>
      <c r="B11" s="18" t="inlineStr">
        <is>
          <t>DEBERIA</t>
        </is>
      </c>
      <c r="C11" s="20" t="inlineStr">
        <is>
          <t>El lastre necesario para alcanzar la masa mínima no debería superar el 10% de la masa del sistema.</t>
        </is>
      </c>
      <c r="D11" s="5" t="inlineStr">
        <is>
          <t>Cumple</t>
        </is>
      </c>
      <c r="E11" s="16" t="inlineStr">
        <is>
          <t>Hoja Masa</t>
        </is>
      </c>
      <c r="F11" s="16" t="inlineStr">
        <is>
          <t>Cero lastre. Los 42 g que faltaban se han cerrado con una segunda celda 18650</t>
        </is>
      </c>
    </row>
    <row r="12" ht="26" customHeight="1">
      <c r="A12" s="42" t="inlineStr">
        <is>
          <t>MARS3-CS-RQT-0140</t>
        </is>
      </c>
      <c r="B12" s="18" t="inlineStr">
        <is>
          <t>DEBERA</t>
        </is>
      </c>
      <c r="C12" s="20" t="inlineStr">
        <is>
          <t>La estructura deberá soportar 20 g de aceleración cuasi-estática axial sin deformación permanente ni pérdida de función, y debería dimensionarse con un factor de seguridad de 1,5, es decir, a 30 g de carga de diseño.</t>
        </is>
      </c>
      <c r="D12" s="5" t="inlineStr">
        <is>
          <t>Cumple</t>
        </is>
      </c>
      <c r="E12" s="16" t="inlineStr">
        <is>
          <t>Pag. 4, calculo</t>
        </is>
      </c>
      <c r="F12" s="16" t="inlineStr">
        <is>
          <t>Tubo de aluminio 6061 e2 mm; dimensionado a 30 g, FS = 1,5</t>
        </is>
      </c>
    </row>
    <row r="13" ht="26" customHeight="1">
      <c r="A13" s="42" t="inlineStr">
        <is>
          <t>MARS3-CS-RQT-0160</t>
        </is>
      </c>
      <c r="B13" s="18" t="inlineStr">
        <is>
          <t>DEBERA</t>
        </is>
      </c>
      <c r="C13" s="20" t="inlineStr">
        <is>
          <t>El sistema deberá soportar el apilamiento de las ranuras que puedan ir sobre él, calculado como (3-N)× 350 g× 20 g: 140 N para N=1, 70 N para N=2 y solo la carga propia para N=3.</t>
        </is>
      </c>
      <c r="D13" s="5" t="inlineStr">
        <is>
          <t>Cumple</t>
        </is>
      </c>
      <c r="E13" s="16" t="inlineStr">
        <is>
          <t>Pag. 4</t>
        </is>
      </c>
      <c r="F13" s="16" t="inlineStr">
        <is>
          <t>140 N repartidos en el tubo; el margen es amplio con e2 mm</t>
        </is>
      </c>
    </row>
    <row r="14" ht="26" customHeight="1">
      <c r="A14" s="42" t="inlineStr">
        <is>
          <t>MARS3-CS-RQT-0170</t>
        </is>
      </c>
      <c r="B14" s="18" t="inlineStr">
        <is>
          <t>DEBERA</t>
        </is>
      </c>
      <c r="C14" s="20" t="inlineStr">
        <is>
          <t>La estructura del sistema no deberá ser elemento portante del cohete: las cargas de vuelo las transmite la bahía. El sistema no deberá tener ninguna interfaz eléctrica, de datos, neumática ni pirotécnica con el cohete. Las únicas interfaces</t>
        </is>
      </c>
      <c r="D14" s="5" t="inlineStr">
        <is>
          <t>Cumple</t>
        </is>
      </c>
      <c r="E14" s="16" t="inlineStr">
        <is>
          <t>Declaracion</t>
        </is>
      </c>
      <c r="F14" s="16" t="inlineStr">
        <is>
          <t>El tubo no toca la pared de la bahia: retencion axial por tapas. Ninguna interfaz con el cohete</t>
        </is>
      </c>
    </row>
    <row r="15" ht="26" customHeight="1">
      <c r="A15" s="42" t="inlineStr">
        <is>
          <t>MARS3-CS-RQT-0190</t>
        </is>
      </c>
      <c r="B15" s="18" t="inlineStr">
        <is>
          <t>DEBERA</t>
        </is>
      </c>
      <c r="C15" s="20" t="inlineStr">
        <is>
          <t>Todo elemento interno deberá estar retenido de forma positiva mediante tornillería, adhesivo estructural o encapsulado. No se admiten componentes sueltos ni sujetos únicamente por sus conectores.</t>
        </is>
      </c>
      <c r="D15" s="5" t="inlineStr">
        <is>
          <t>Cumple</t>
        </is>
      </c>
      <c r="E15" s="16" t="inlineStr">
        <is>
          <t>Layout</t>
        </is>
      </c>
      <c r="F15" s="16" t="inlineStr">
        <is>
          <t>Todo atornillado o encapsulado; bateria en portacelda atornillado</t>
        </is>
      </c>
    </row>
    <row r="16" ht="26" customHeight="1">
      <c r="A16" s="42" t="inlineStr">
        <is>
          <t>MARS3-CS-RQT-0200</t>
        </is>
      </c>
      <c r="B16" s="18" t="inlineStr">
        <is>
          <t>DEBERIA</t>
        </is>
      </c>
      <c r="C16" s="20" t="inlineStr">
        <is>
          <t>El sistema debería permitir el acceso a la batería y al conector de programación sin desmontaje estructural completo.</t>
        </is>
      </c>
      <c r="D16" s="5" t="inlineStr">
        <is>
          <t>Cumple</t>
        </is>
      </c>
      <c r="E16" s="16" t="inlineStr">
        <is>
          <t>Layout</t>
        </is>
      </c>
      <c r="F16" s="16" t="inlineStr">
        <is>
          <t>Tapa inferior desmontable: acceso a celdas y conector de programacion</t>
        </is>
      </c>
    </row>
    <row r="17" ht="26" customHeight="1">
      <c r="A17" s="42" t="inlineStr">
        <is>
          <t>MARS3-CS-RQT-0210</t>
        </is>
      </c>
      <c r="B17" s="18" t="inlineStr">
        <is>
          <t>DEBERA</t>
        </is>
      </c>
      <c r="C17" s="20" t="inlineStr">
        <is>
          <t>El sistema deberá poder extraerse del cohete para su pesaje, sin quedar unido a la estructura, al sistema de recuperación ni a ningún otro elemento del vehículo.</t>
        </is>
      </c>
      <c r="D17" s="5" t="inlineStr">
        <is>
          <t>Cumple</t>
        </is>
      </c>
      <c r="E17" s="16" t="inlineStr">
        <is>
          <t>Layout, pag. 4</t>
        </is>
      </c>
      <c r="F17" s="16" t="inlineStr">
        <is>
          <t>Se extrae de la bahia con 4 tornillos M3; se pesa por separado</t>
        </is>
      </c>
    </row>
    <row r="18" ht="26" customHeight="1">
      <c r="A18" s="42" t="inlineStr">
        <is>
          <t>MARS3-CS-RQT-0220</t>
        </is>
      </c>
      <c r="B18" s="42" t="inlineStr">
        <is>
          <t>DEBERA [ADM]</t>
        </is>
      </c>
      <c r="C18" s="20" t="inlineStr">
        <is>
          <t>El sistema no deberá contener cantidades significativas de plomo ni de otros materiales peligrosos, ni materiales radiactivos. En caso de incorporar material biológico, este no deberá pertenecer a especies invasoras.</t>
        </is>
      </c>
      <c r="D18" s="5" t="inlineStr">
        <is>
          <t>Cumple</t>
        </is>
      </c>
      <c r="E18" s="16" t="inlineStr">
        <is>
          <t>BOM</t>
        </is>
      </c>
      <c r="F18" s="16" t="inlineStr">
        <is>
          <t>Sin materiales peligrosos ni lastre de plomo</t>
        </is>
      </c>
    </row>
    <row r="19" ht="26" customHeight="1">
      <c r="A19" s="42" t="inlineStr">
        <is>
          <t>MARS3-CS-RQT-0230</t>
        </is>
      </c>
      <c r="B19" s="18" t="inlineStr">
        <is>
          <t>DEBERA</t>
        </is>
      </c>
      <c r="C19" s="20" t="inlineStr">
        <is>
          <t>Todo dispositivo de energía almacenada (energético o pirotécnico) deberá cumplir los requisitos de dispositivos energéticos de EuRoC.</t>
        </is>
      </c>
      <c r="D19" s="5" t="inlineStr">
        <is>
          <t>No aplica</t>
        </is>
      </c>
      <c r="E19" s="16" t="inlineStr">
        <is>
          <t>-</t>
        </is>
      </c>
      <c r="F19" s="16" t="inlineStr">
        <is>
          <t>El sistema no incorpora dispositivos energeticos</t>
        </is>
      </c>
    </row>
    <row r="20" ht="26" customHeight="1">
      <c r="A20" s="42" t="inlineStr">
        <is>
          <t>MARS3-CS-RQT-0300</t>
        </is>
      </c>
      <c r="B20" s="18" t="inlineStr">
        <is>
          <t>DEBERA</t>
        </is>
      </c>
      <c r="C20" s="20" t="inlineStr">
        <is>
          <t>Cada unidad físicamente independiente deberá ser energéticamente autónoma mediante batería y, opcionalmente, células solares. No se admite alimentación desde el cohete ni desde otro sistema embarcado.</t>
        </is>
      </c>
      <c r="D20" s="5" t="inlineStr">
        <is>
          <t>Cumple</t>
        </is>
      </c>
      <c r="E20" s="16" t="inlineStr">
        <is>
          <t>Hoja Potencia</t>
        </is>
      </c>
      <c r="F20" s="16" t="inlineStr">
        <is>
          <t>Celdas 18650 propias</t>
        </is>
      </c>
    </row>
    <row r="21" ht="26" customHeight="1">
      <c r="A21" s="42" t="inlineStr">
        <is>
          <t>MARS3-CS-RQT-0310</t>
        </is>
      </c>
      <c r="B21" s="18" t="inlineStr">
        <is>
          <t>DEBERA</t>
        </is>
      </c>
      <c r="C21" s="20" t="inlineStr">
        <is>
          <t>Cada unidad físicamente independiente deberá soportar 6 horas de encendido continuo en modo de espera y misión conservando al final un margen de capacidad no inferior al 20%. El dimensionado deberá justificarse frente al presupuesto de pote</t>
        </is>
      </c>
      <c r="D21" s="5" t="inlineStr">
        <is>
          <t>Cumple parcialmente</t>
        </is>
      </c>
      <c r="E21" s="16" t="inlineStr">
        <is>
          <t>Hoja Potencia, pag. 5</t>
        </is>
      </c>
      <c r="F21" s="16" t="inlineStr">
        <is>
          <t>380 mAh requeridos en 6 h frente a 3400 mAh: 89% de margen. Derating por temperatura tomado de la hoja de datos, sin ensayo propio</t>
        </is>
      </c>
    </row>
    <row r="22" ht="26" customHeight="1">
      <c r="A22" s="42" t="inlineStr">
        <is>
          <t>MARS3-CS-RQT-0320</t>
        </is>
      </c>
      <c r="B22" s="18" t="inlineStr">
        <is>
          <t>DEBERA</t>
        </is>
      </c>
      <c r="C22" s="20" t="inlineStr">
        <is>
          <t>Cada unidad físicamente independiente deberá disponer de un interruptor maestro accesible desde el exterior sin desmontar el sistema, claramente identificado.</t>
        </is>
      </c>
      <c r="D22" s="5" t="inlineStr">
        <is>
          <t>Cumple</t>
        </is>
      </c>
      <c r="E22" s="16" t="inlineStr">
        <is>
          <t>Layout</t>
        </is>
      </c>
      <c r="F22" s="16" t="inlineStr">
        <is>
          <t>Interruptor de palanca en la tapa inferior, etiquetado</t>
        </is>
      </c>
    </row>
    <row r="23" ht="26" customHeight="1">
      <c r="A23" s="42" t="inlineStr">
        <is>
          <t>MARS3-CS-RQT-0330</t>
        </is>
      </c>
      <c r="B23" s="42" t="inlineStr">
        <is>
          <t>DEBERA [ADM]</t>
        </is>
      </c>
      <c r="C23" s="20" t="inlineStr">
        <is>
          <t>Las celdas embarcadas no deberán ser de química de polímero de litio (LiPo) ni de litio primario (no recargable), con independencia de su encapsulado. Las celdas de ion-litio deberán ser cilíndricas y con carcasa metálica.</t>
        </is>
      </c>
      <c r="D23" s="5" t="inlineStr">
        <is>
          <t>Cumple</t>
        </is>
      </c>
      <c r="E23" s="16" t="inlineStr">
        <is>
          <t>BOM</t>
        </is>
      </c>
      <c r="F23" s="16" t="inlineStr">
        <is>
          <t>Li-ion 18650 CILINDRICA CON CARCASA METALICA: permitida por EuRoC. Sin LiPo ni litio primario</t>
        </is>
      </c>
    </row>
    <row r="24" ht="26" customHeight="1">
      <c r="A24" s="42" t="inlineStr">
        <is>
          <t>MARS3-CS-RQT-0350</t>
        </is>
      </c>
      <c r="B24" s="18" t="inlineStr">
        <is>
          <t>DEBERA</t>
        </is>
      </c>
      <c r="C24" s="20" t="inlineStr">
        <is>
          <t>Los datos de misión deberán almacenarse a bordo además de transmitirse, y el sistema deberá tolerar el apagado y el reencendido en cualquier instante sin corrupción de los datos ya almacenados.</t>
        </is>
      </c>
      <c r="D24" s="5" t="inlineStr">
        <is>
          <t>Cumple</t>
        </is>
      </c>
      <c r="E24" s="16" t="inlineStr">
        <is>
          <t>Software, pag. 7</t>
        </is>
      </c>
      <c r="F24" s="16" t="inlineStr">
        <is>
          <t>Todo se graba en microSD ademas de transmitirse; escritura por bloques con cierre de fichero cada 5 s</t>
        </is>
      </c>
    </row>
    <row r="25" ht="26" customHeight="1">
      <c r="A25" s="42" t="inlineStr">
        <is>
          <t>MARS3-CS-RQT-0400</t>
        </is>
      </c>
      <c r="B25" s="18" t="inlineStr">
        <is>
          <t>DEBERA</t>
        </is>
      </c>
      <c r="C25" s="20" t="inlineStr">
        <is>
          <t>La transmisión deberá realizarse en banda ISM de uso libre en España (433 MHz, 868 MHz o 2,4 GHz), respetando la potencia y el ciclo de trabajo aplicables, y la frecuencia y el canal deberán ser configurables sin recompilar ni reprogramar e</t>
        </is>
      </c>
      <c r="D25" s="5" t="inlineStr">
        <is>
          <t>Cumple</t>
        </is>
      </c>
      <c r="E25" s="16" t="inlineStr">
        <is>
          <t>BOM y software</t>
        </is>
      </c>
      <c r="F25" s="16" t="inlineStr">
        <is>
          <t>868 MHz ISM, 100 mW ERP, ciclo de trabajo &lt; 1%; canal y potencia en fichero de configuracion en la SD</t>
        </is>
      </c>
    </row>
    <row r="26" ht="26" customHeight="1">
      <c r="A26" s="42" t="inlineStr">
        <is>
          <t>MARS3-CS-RQT-0420</t>
        </is>
      </c>
      <c r="B26" s="18" t="inlineStr">
        <is>
          <t>DEBERA</t>
        </is>
      </c>
      <c r="C26" s="20" t="inlineStr">
        <is>
          <t>Si el sistema incorpora varios emisores, el diseño deberá evitar la colisión entre ellos mediante canales distintos, multiplexado en el tiempo o un protocolo de acceso al medio.</t>
        </is>
      </c>
      <c r="D26" s="5" t="inlineStr">
        <is>
          <t>No aplica</t>
        </is>
      </c>
      <c r="E26" s="16" t="inlineStr">
        <is>
          <t>-</t>
        </is>
      </c>
      <c r="F26" s="16" t="inlineStr">
        <is>
          <t>Un solo emisor en el sistema</t>
        </is>
      </c>
    </row>
    <row r="27" ht="26" customHeight="1">
      <c r="A27" s="42" t="inlineStr">
        <is>
          <t>MARS3-CS-RQT-0430</t>
        </is>
      </c>
      <c r="B27" s="18" t="inlineStr">
        <is>
          <t>DEBERIA</t>
        </is>
      </c>
      <c r="C27" s="20" t="inlineStr">
        <is>
          <t>El equipo debería aportar un balance de enlace cualitativo que justifique el alcance a la altitud de referencia (potencia, sensibilidad, antenas, margen) y una cadencia de al menos un paquete por segundo durante el descenso.</t>
        </is>
      </c>
      <c r="D27" s="5" t="inlineStr">
        <is>
          <t>Cumple parcialmente</t>
        </is>
      </c>
      <c r="E27" s="16" t="inlineStr">
        <is>
          <t>Pag. 6</t>
        </is>
      </c>
      <c r="F27" s="16" t="inlineStr">
        <is>
          <t>Balance de enlace estimado (+14 dBm, -137 dBm, margen &gt; 20 dB a 3 km), no medido. 1 paquete/s en descenso</t>
        </is>
      </c>
    </row>
    <row r="28" ht="26" customHeight="1">
      <c r="A28" s="42" t="inlineStr">
        <is>
          <t>MARS3-CS-RQT-0500</t>
        </is>
      </c>
      <c r="B28" s="42" t="inlineStr">
        <is>
          <t>DEBERA [ADM]</t>
        </is>
      </c>
      <c r="C28" s="20" t="inlineStr">
        <is>
          <t>El sistema deberá ser autónomo respecto a los demás sistemas embarcados–-sin depender de otro para energía, datos, estructura, referencia temporal ni activación–- y deberá funcionar correctamente sea cual sea su posición en la pila y el sis</t>
        </is>
      </c>
      <c r="D28" s="5" t="inlineStr">
        <is>
          <t>Cumple</t>
        </is>
      </c>
      <c r="E28" s="16" t="inlineStr">
        <is>
          <t>Declaracion</t>
        </is>
      </c>
      <c r="F28" s="16" t="inlineStr">
        <is>
          <t>Bateria, radio y estructura propias. Funciona en cualquier posicion; no necesita ver el exterior</t>
        </is>
      </c>
    </row>
    <row r="29" ht="26" customHeight="1">
      <c r="A29" s="42" t="inlineStr">
        <is>
          <t>MARS3-CS-RQT-0520</t>
        </is>
      </c>
      <c r="B29" s="18" t="inlineStr">
        <is>
          <t>DEBERA</t>
        </is>
      </c>
      <c r="C29" s="20" t="inlineStr">
        <is>
          <t>El sistema no deberá interferir con los sistemas vecinos: sin emisiones fuera de su canal, sin campos magnéticos intensos permanentes, sin emisión propia de gases, líquidos ni partículas, y sin elementos móviles que invadan ranuras contigua</t>
        </is>
      </c>
      <c r="D29" s="5" t="inlineStr">
        <is>
          <t>Cumple</t>
        </is>
      </c>
      <c r="E29" s="16" t="inlineStr">
        <is>
          <t>Declaracion</t>
        </is>
      </c>
      <c r="F29" s="16" t="inlineStr">
        <is>
          <t>Un solo emisor, canal asignable. Sin venteos propios ni partes moviles</t>
        </is>
      </c>
    </row>
    <row r="30" ht="26" customHeight="1">
      <c r="A30" s="42" t="inlineStr">
        <is>
          <t>MARS3-CS-RQT-0530</t>
        </is>
      </c>
      <c r="B30" s="18" t="inlineStr">
        <is>
          <t>DEBERA</t>
        </is>
      </c>
      <c r="C30" s="20" t="inlineStr">
        <is>
          <t>Dentro de un mismo sistema multi-ranura el equipo podrá acoplar sus unidades (energía compartida, bus de datos, cooperación), pero el conjunto deberá seguir siendo independiente hacia el exterior y degradar con gracia si una de sus unidades</t>
        </is>
      </c>
      <c r="D30" s="5" t="inlineStr">
        <is>
          <t>No aplica</t>
        </is>
      </c>
      <c r="E30" s="16" t="inlineStr">
        <is>
          <t>-</t>
        </is>
      </c>
      <c r="F30" s="16" t="inlineStr">
        <is>
          <t>Sistema de una sola unidad fisica</t>
        </is>
      </c>
    </row>
    <row r="31" ht="26" customHeight="1">
      <c r="A31" s="42" t="inlineStr">
        <is>
          <t>MARS3-CS-RQT-0540</t>
        </is>
      </c>
      <c r="B31" s="18" t="inlineStr">
        <is>
          <t>DEBERA</t>
        </is>
      </c>
      <c r="C31" s="20" t="inlineStr">
        <is>
          <t>El sistema deberá tolerar ser integrado y desintegrado varias veces sin herramientas especiales ni recalibración.</t>
        </is>
      </c>
      <c r="D31" s="5" t="inlineStr">
        <is>
          <t>Cumple</t>
        </is>
      </c>
      <c r="E31" s="16" t="inlineStr">
        <is>
          <t>Layout</t>
        </is>
      </c>
      <c r="F31" s="16" t="inlineStr">
        <is>
          <t>Se integra con 4 tornillos M3 y una llave Allen</t>
        </is>
      </c>
    </row>
    <row r="32" ht="26" customHeight="1">
      <c r="A32" s="42" t="inlineStr">
        <is>
          <t>MARS3-CS-RQT-0600</t>
        </is>
      </c>
      <c r="B32" s="42" t="inlineStr">
        <is>
          <t>DEBERA [ADM]</t>
        </is>
      </c>
      <c r="C32" s="20" t="inlineStr">
        <is>
          <t>El sistema deberá permanecer alojado en la bahía durante todo el vuelo y recuperarse solidariamente con el cohete, y no deberá incorporar mecanismos de separación, eyección ni despliegue de elementos hacia el exterior de su envolvente, ni a</t>
        </is>
      </c>
      <c r="D32" s="5" t="inlineStr">
        <is>
          <t>Cumple</t>
        </is>
      </c>
      <c r="E32" s="16" t="inlineStr">
        <is>
          <t>Layout, pag. 4</t>
        </is>
      </c>
      <c r="F32" s="16" t="inlineStr">
        <is>
          <t>Sin mecanismos de separacion ni elementos desplegables</t>
        </is>
      </c>
    </row>
    <row r="33" ht="26" customHeight="1">
      <c r="A33" s="42" t="inlineStr">
        <is>
          <t>MARS3-CS-RQT-0700</t>
        </is>
      </c>
      <c r="B33" s="42" t="inlineStr">
        <is>
          <t>DEBERA [ADM]</t>
        </is>
      </c>
      <c r="C33" s="20" t="inlineStr">
        <is>
          <t>El coste total del hardware de vuelo no deberá superar el límite correspondiente a su número de ranuras: 300 € para N=1, 550 € para N=2 y 800 € para N=3, con IVA y gastos de envío incluidos.</t>
        </is>
      </c>
      <c r="D33" s="5" t="inlineStr">
        <is>
          <t>Cumple</t>
        </is>
      </c>
      <c r="E33" s="16" t="inlineStr">
        <is>
          <t>Hoja BOM</t>
        </is>
      </c>
      <c r="F33" s="16" t="inlineStr">
        <is>
          <t>269,10 EUR frente al limite de 300 EUR</t>
        </is>
      </c>
    </row>
    <row r="34" ht="26" customHeight="1">
      <c r="A34" s="42" t="inlineStr">
        <is>
          <t>MARS3-CS-RQT-0710</t>
        </is>
      </c>
      <c r="B34" s="18" t="inlineStr">
        <is>
          <t>DEBERA</t>
        </is>
      </c>
      <c r="C34" s="20" t="inlineStr">
        <is>
          <t>El presupuesto deberá incluir una partida de contingencia no inferior al 15% del coste, dentro del límite de MARS3-CS-RQT-0700.</t>
        </is>
      </c>
      <c r="D34" s="5" t="inlineStr">
        <is>
          <t>Cumple</t>
        </is>
      </c>
      <c r="E34" s="16" t="inlineStr">
        <is>
          <t>Hoja BOM</t>
        </is>
      </c>
      <c r="F34" s="16" t="inlineStr">
        <is>
          <t>Contingencia del 15% incluida dentro del limite</t>
        </is>
      </c>
    </row>
    <row r="35" ht="26" customHeight="1">
      <c r="A35" s="42" t="inlineStr">
        <is>
          <t>MARS3-CS-RQT-0720</t>
        </is>
      </c>
      <c r="B35" s="18" t="inlineStr">
        <is>
          <t>DEBERA</t>
        </is>
      </c>
      <c r="C35" s="20" t="inlineStr">
        <is>
          <t>Todos los componentes deberán ser adquiribles en distribuidores comerciales con plazo de entrega no superior a 4 semanas, con enlace y referencia en la lista de materiales, y los precios deberán ser precios reales de venta al público con IV</t>
        </is>
      </c>
      <c r="D35" s="5" t="inlineStr">
        <is>
          <t>Cumple parcialmente</t>
        </is>
      </c>
      <c r="E35" s="16" t="inlineStr">
        <is>
          <t>Hoja BOM</t>
        </is>
      </c>
      <c r="F35" s="16" t="inlineStr">
        <is>
          <t>Todo de distribuidores con stock; PCB a 3 semanas. Precios orientativos del catalogo, pendientes de verificar</t>
        </is>
      </c>
    </row>
    <row r="36" ht="26" customHeight="1">
      <c r="A36" s="42" t="inlineStr">
        <is>
          <t>MARS3-CS-RQT-0740</t>
        </is>
      </c>
      <c r="B36" s="18" t="inlineStr">
        <is>
          <t>PODRA</t>
        </is>
      </c>
      <c r="C36" s="20" t="inlineStr">
        <is>
          <t>El equipo podrá presupuestar hasta 100 € adicionales para equipo de apoyo en tierra, que se contabilizan aparte del límite de MARS3-CS-RQT-0700.</t>
        </is>
      </c>
      <c r="D36" s="5" t="inlineStr">
        <is>
          <t>Cumple</t>
        </is>
      </c>
      <c r="E36" s="16" t="inlineStr">
        <is>
          <t>Hoja BOM</t>
        </is>
      </c>
      <c r="F36" s="16" t="inlineStr">
        <is>
          <t>GSE 80 EUR, dentro del limite de 100 EUR</t>
        </is>
      </c>
    </row>
    <row r="37" ht="26" customHeight="1">
      <c r="A37" s="42" t="inlineStr">
        <is>
          <t>MARS3-CS-RQT-0750</t>
        </is>
      </c>
      <c r="B37" s="18" t="inlineStr">
        <is>
          <t>DEBERA</t>
        </is>
      </c>
      <c r="C37" s="20" t="inlineStr">
        <is>
          <t>El equipo no deberá computar en el límite de presupuesto las herramientas, los consumibles de taller, el filamento de impresión, la tornillería de stock ni las horas de trabajo.</t>
        </is>
      </c>
      <c r="D37" s="5" t="inlineStr">
        <is>
          <t>Cumple</t>
        </is>
      </c>
      <c r="E37" s="16" t="inlineStr">
        <is>
          <t>Hoja BOM</t>
        </is>
      </c>
      <c r="F37" s="16" t="inlineStr">
        <is>
          <t>Herramientas y consumibles fuera del presupuesto</t>
        </is>
      </c>
    </row>
    <row r="38" ht="26" customHeight="1">
      <c r="A38" s="42" t="inlineStr">
        <is>
          <t>MARS3-CS-RQT-0760</t>
        </is>
      </c>
      <c r="B38" s="18" t="inlineStr">
        <is>
          <t>DEBERA</t>
        </is>
      </c>
      <c r="C38" s="20" t="inlineStr">
        <is>
          <t>El equipo deberá aportar un plan de desarrollo a 6 meses con hitos, dependencias y reparto de trabajo, realista para estudiantes a tiempo parcial, y debería identificar qué elementos requieren prototipo previo y cuáles presentan riesgo tecn</t>
        </is>
      </c>
      <c r="D38" s="5" t="inlineStr">
        <is>
          <t>Cumple</t>
        </is>
      </c>
      <c r="E38" s="16" t="inlineStr">
        <is>
          <t>Pag. 9</t>
        </is>
      </c>
      <c r="F38" s="16" t="inlineStr">
        <is>
          <t>Plan de 6 meses con PDR a los 2 meses y ensayo de vibracion a los 4; prototipo de PCB y ensayo de choque antes de la unidad de vuelo</t>
        </is>
      </c>
    </row>
    <row r="39" ht="26" customHeight="1">
      <c r="A39" s="42" t="inlineStr">
        <is>
          <t>MARS3-CS-RQT-0800</t>
        </is>
      </c>
      <c r="B39" s="18" t="inlineStr">
        <is>
          <t>DEBERA</t>
        </is>
      </c>
      <c r="C39" s="20" t="inlineStr">
        <is>
          <t>El equipo deberá declarar una misión primaria en una sola frase, con un objetivo inequívoco, y deberá definir criterios de éxito medibles–-qué magnitud, con qué precisión, en qué condiciones y cómo se comprueba tras el vuelo–- en tres nivel</t>
        </is>
      </c>
      <c r="D39" s="5" t="inlineStr">
        <is>
          <t>Cumple</t>
        </is>
      </c>
      <c r="E39" s="16" t="inlineStr">
        <is>
          <t>Pag. 2</t>
        </is>
      </c>
      <c r="F39" s="16" t="inlineStr">
        <is>
          <t>Una frase. Exito total: perfil completo 3000-0 m y &gt;=90% de paquetes. Parcial: perfil recuperado de la SD sin enlace</t>
        </is>
      </c>
    </row>
    <row r="40" ht="26" customHeight="1">
      <c r="A40" s="42" t="inlineStr">
        <is>
          <t>MARS3-CS-RQT-0820</t>
        </is>
      </c>
      <c r="B40" s="18" t="inlineStr">
        <is>
          <t>DEBERA</t>
        </is>
      </c>
      <c r="C40" s="20" t="inlineStr">
        <is>
          <t>El equipo deberá justificar el número de ranuras elegido y, si N&gt;1, el reparto de funciones dentro del sistema y la elección entre configuración monolítica y partida.</t>
        </is>
      </c>
      <c r="D40" s="5" t="inlineStr">
        <is>
          <t>Cumple</t>
        </is>
      </c>
      <c r="E40" s="16" t="inlineStr">
        <is>
          <t>Pag. 3</t>
        </is>
      </c>
      <c r="F40" s="16" t="inlineStr">
        <is>
          <t>1 ranura: la mision cabe en 349 g y en 300 EUR; una segunda no aportaria nada</t>
        </is>
      </c>
    </row>
    <row r="41" ht="26" customHeight="1">
      <c r="A41" s="42" t="inlineStr">
        <is>
          <t>MARS3-CS-RQT-0830</t>
        </is>
      </c>
      <c r="B41" s="18" t="inlineStr">
        <is>
          <t>DEBERA</t>
        </is>
      </c>
      <c r="C41" s="20" t="inlineStr">
        <is>
          <t>El equipo deberá describir el concepto de operaciones desde la integración hasta la recuperación y el tratamiento de los datos, incluyendo la espera en rampa como fase de operación, y debería indicar qué análisis y qué conclusiones permitir</t>
        </is>
      </c>
      <c r="D41" s="5" t="inlineStr">
        <is>
          <t>Cumple</t>
        </is>
      </c>
      <c r="E41" s="16" t="inlineStr">
        <is>
          <t>Pag. 3 y 7</t>
        </is>
      </c>
      <c r="F41" s="16" t="inlineStr">
        <is>
          <t>CONOPS por fases, incluida la espera en rampa. Perfil T(h) contrastado con radiosondeo de AEMET</t>
        </is>
      </c>
    </row>
    <row r="42" ht="26" customHeight="1">
      <c r="A42" s="42" t="inlineStr">
        <is>
          <t>MARS3-CS-RQT-0850</t>
        </is>
      </c>
      <c r="B42" s="18" t="inlineStr">
        <is>
          <t>PODRA</t>
        </is>
      </c>
      <c r="C42" s="20" t="inlineStr">
        <is>
          <t>El equipo podrá declarar una misión secundaria adicional.</t>
        </is>
      </c>
      <c r="D42" s="5" t="inlineStr">
        <is>
          <t>Cumple</t>
        </is>
      </c>
      <c r="E42" s="16" t="inlineStr">
        <is>
          <t>Pag. 2</t>
        </is>
      </c>
      <c r="F42" s="16" t="inlineStr">
        <is>
          <t>Secundaria: entorno mecanico de la bahia</t>
        </is>
      </c>
    </row>
    <row r="43" ht="26" customHeight="1">
      <c r="A43" s="42" t="inlineStr">
        <is>
          <t>MARS3-CS-RQT-0900</t>
        </is>
      </c>
      <c r="B43" s="42" t="inlineStr">
        <is>
          <t>DEBERA [ADM]</t>
        </is>
      </c>
      <c r="C43" s="20" t="inlineStr">
        <is>
          <t>El dossier deberá entregarse en PDF con la plantilla oficial, con un máximo de 6 páginas de contenido, e incluir un layout mecánico acotado con vista lateral y planta, un diagrama de bloques eléctrico y un diagrama del concepto de operacion</t>
        </is>
      </c>
      <c r="D43" s="5" t="inlineStr">
        <is>
          <t>Cumple</t>
        </is>
      </c>
      <c r="E43" s="16" t="inlineStr">
        <is>
          <t>Dossier</t>
        </is>
      </c>
      <c r="F43" s="16" t="inlineStr">
        <is>
          <t>6 paginas con croquis acotado, bloques y CONOPS</t>
        </is>
      </c>
    </row>
    <row r="44" ht="26" customHeight="1">
      <c r="A44" s="42" t="inlineStr">
        <is>
          <t>MARS3-CS-RQT-0910</t>
        </is>
      </c>
      <c r="B44" s="42" t="inlineStr">
        <is>
          <t>DEBERA [ADM]</t>
        </is>
      </c>
      <c r="C44" s="20" t="inlineStr">
        <is>
          <t>El equipo deberá entregar el libro de presupuestos en el archivo oficial, con las hojas de lista de materiales, masa, potencia y cumplimiento cumplimentadas.</t>
        </is>
      </c>
      <c r="D44" s="5" t="inlineStr">
        <is>
          <t>Cumple</t>
        </is>
      </c>
      <c r="E44" s="16" t="inlineStr">
        <is>
          <t>Este libro</t>
        </is>
      </c>
      <c r="F44" s="16" t="inlineStr"/>
    </row>
    <row r="45" ht="26" customHeight="1">
      <c r="A45" s="42" t="inlineStr">
        <is>
          <t>MARS3-CS-RQT-0940</t>
        </is>
      </c>
      <c r="B45" s="42" t="inlineStr">
        <is>
          <t>DEBERA [ADM]</t>
        </is>
      </c>
      <c r="C45" s="20" t="inlineStr">
        <is>
          <t>El equipo deberá entregar el dossier y el libro de presupuestos, juntos en un mismo mensaje, en el hilo «Entrega final» del canal privado de su equipo en el Discord del evento, el viernes 2 de octubre antes de las 13:00:00. El equipo deberí</t>
        </is>
      </c>
      <c r="D45" s="5" t="inlineStr">
        <is>
          <t>Cumple</t>
        </is>
      </c>
      <c r="E45" s="16" t="inlineStr">
        <is>
          <t>-</t>
        </is>
      </c>
      <c r="F45" s="16" t="inlineStr">
        <is>
          <t>Entrega en plazo y los dos controles de mentoria</t>
        </is>
      </c>
    </row>
    <row r="46" ht="26" customHeight="1">
      <c r="A46" s="42" t="inlineStr">
        <is>
          <t>MARS3-CS-RQT-0960</t>
        </is>
      </c>
      <c r="B46" s="42" t="inlineStr">
        <is>
          <t>DEBERA [ADM]</t>
        </is>
      </c>
      <c r="C46" s="20" t="inlineStr">
        <is>
          <t>El equipo deberá entregar la matriz de cumplimiento con todos los requisitos de este documento, indicando para cada uno Cumple, Cumple parcialmente, No cumple o No aplica, más la evidencia correspondiente.</t>
        </is>
      </c>
      <c r="D46" s="5" t="inlineStr">
        <is>
          <t>Cumple</t>
        </is>
      </c>
      <c r="E46" s="16" t="inlineStr">
        <is>
          <t>Hoja Cumplimiento</t>
        </is>
      </c>
      <c r="F46" s="16" t="inlineStr">
        <is>
          <t>Matriz completa: 0 requisitos sin responder</t>
        </is>
      </c>
    </row>
    <row r="47"/>
    <row r="48">
      <c r="B48" s="4" t="inlineStr">
        <is>
          <t>Requisitos declarados como Cumple</t>
        </is>
      </c>
      <c r="D48" s="7">
        <f>COUNTIF($D$5:$D$46,"Cumple")</f>
        <v/>
      </c>
    </row>
    <row r="49">
      <c r="B49" s="4" t="inlineStr">
        <is>
          <t>Cumple parcialmente</t>
        </is>
      </c>
      <c r="D49" s="7">
        <f>COUNTIF($D$5:$D$46,"Cumple parcialmente")</f>
        <v/>
      </c>
    </row>
    <row r="50">
      <c r="B50" s="4" t="inlineStr">
        <is>
          <t>No cumple</t>
        </is>
      </c>
      <c r="D50" s="7">
        <f>COUNTIF($D$5:$D$46,"No cumple")</f>
        <v/>
      </c>
    </row>
    <row r="51">
      <c r="B51" s="4" t="inlineStr">
        <is>
          <t>No aplica</t>
        </is>
      </c>
      <c r="D51" s="7">
        <f>COUNTIF($D$5:$D$46,"No aplica")</f>
        <v/>
      </c>
    </row>
    <row r="52">
      <c r="B52" s="4" t="inlineStr">
        <is>
          <t>Sin responder</t>
        </is>
      </c>
      <c r="D52" s="7">
        <f>COUNTBLANK($D$5:$D$46)</f>
        <v/>
      </c>
    </row>
    <row r="54">
      <c r="B54" s="6" t="inlineStr">
        <is>
          <t>Dejar requisitos sin responder es lo unico que penaliza siempre. Responder 'No cumple' con una explicacion, no.</t>
        </is>
      </c>
    </row>
  </sheetData>
  <mergeCells count="2">
    <mergeCell ref="A2:F2"/>
    <mergeCell ref="A1:F1"/>
  </mergeCells>
  <conditionalFormatting sqref="D5:D46">
    <cfRule type="expression" priority="1" dxfId="0">
      <formula>D5="Cumple"</formula>
    </cfRule>
    <cfRule type="expression" priority="2" dxfId="1">
      <formula>D5="No cumple"</formula>
    </cfRule>
  </conditionalFormatting>
  <dataValidations count="1">
    <dataValidation sqref="D5:D46" showDropDown="0" showInputMessage="0" showErrorMessage="0" allowBlank="1" type="list">
      <formula1>"Cumple,Cumple parcialmente,No cumple,No aplica"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18" customWidth="1" min="3" max="3"/>
    <col width="18" customWidth="1" min="4" max="4"/>
    <col width="18" customWidth="1" min="5" max="5"/>
    <col width="46" customWidth="1" min="6" max="6"/>
  </cols>
  <sheetData>
    <row r="1" ht="30" customHeight="1">
      <c r="A1" s="1" t="inlineStr">
        <is>
          <t>RESUMEN Y SEMAFOROS</t>
        </is>
      </c>
    </row>
    <row r="2">
      <c r="A2" s="2" t="inlineStr">
        <is>
          <t>Panel de control del equipo. Miradlo cada media hora. Es lo primero que revisa el comite tecnico tras la entrega.</t>
        </is>
      </c>
    </row>
    <row r="4">
      <c r="B4" s="4" t="inlineStr">
        <is>
          <t>Equipo</t>
        </is>
      </c>
      <c r="C4" s="43">
        <f>Instrucciones!C46</f>
        <v/>
      </c>
    </row>
    <row r="5">
      <c r="B5" s="4" t="inlineStr">
        <is>
          <t>Ranuras ocupadas / configuracion</t>
        </is>
      </c>
      <c r="C5" s="44">
        <f>Instrucciones!C5</f>
        <v/>
      </c>
      <c r="D5" s="44">
        <f>Instrucciones!C6</f>
        <v/>
      </c>
    </row>
    <row r="7" ht="30" customHeight="1">
      <c r="A7" s="17" t="inlineStr"/>
      <c r="B7" s="17" t="inlineStr">
        <is>
          <t>Concepto</t>
        </is>
      </c>
      <c r="C7" s="17" t="inlineStr">
        <is>
          <t>Valor</t>
        </is>
      </c>
      <c r="D7" s="17" t="inlineStr">
        <is>
          <t>Limite</t>
        </is>
      </c>
      <c r="E7" s="17" t="inlineStr">
        <is>
          <t>Estado</t>
        </is>
      </c>
      <c r="F7" s="17" t="inlineStr">
        <is>
          <t>Requisito</t>
        </is>
      </c>
    </row>
    <row r="8">
      <c r="B8" s="4" t="inlineStr">
        <is>
          <t>Coste del hardware de vuelo (EUR)</t>
        </is>
      </c>
      <c r="C8" s="45">
        <f>BOM!J69</f>
        <v/>
      </c>
      <c r="D8" s="46">
        <f>Instrucciones!C13</f>
        <v/>
      </c>
      <c r="E8" s="32">
        <f>IF(BOM!J69&lt;=BOM!J70,"CUMPLE","REVISAR")</f>
        <v/>
      </c>
      <c r="F8" s="47" t="inlineStr">
        <is>
          <t>RQT-0700</t>
        </is>
      </c>
    </row>
    <row r="9">
      <c r="B9" s="4" t="inlineStr">
        <is>
          <t>Contingencia aplicada (%)</t>
        </is>
      </c>
      <c r="C9" s="48">
        <f>BOM!J67</f>
        <v/>
      </c>
      <c r="D9" s="7" t="inlineStr">
        <is>
          <t>15%</t>
        </is>
      </c>
      <c r="E9" s="32">
        <f>IF(BOM!J67&gt;=0.15,"CUMPLE","REVISAR")</f>
        <v/>
      </c>
      <c r="F9" s="47" t="inlineStr">
        <is>
          <t>RQT-0710</t>
        </is>
      </c>
    </row>
    <row r="10">
      <c r="B10" s="4" t="inlineStr">
        <is>
          <t>Coste del GSE (EUR)</t>
        </is>
      </c>
      <c r="C10" s="45">
        <f>BOM!J85</f>
        <v/>
      </c>
      <c r="D10" s="7" t="inlineStr">
        <is>
          <t>100</t>
        </is>
      </c>
      <c r="E10" s="32">
        <f>IF(BOM!J85&lt;=100,"CUMPLE","REVISAR")</f>
        <v/>
      </c>
      <c r="F10" s="47" t="inlineStr">
        <is>
          <t>RQT-0740</t>
        </is>
      </c>
    </row>
    <row r="11">
      <c r="B11" s="4" t="inlineStr">
        <is>
          <t>MASA TOTAL DEL SISTEMA (g)</t>
        </is>
      </c>
      <c r="C11" s="49">
        <f>Masa!C71</f>
        <v/>
      </c>
      <c r="D11" s="46">
        <f>Instrucciones!C11&amp;" - "&amp;Instrucciones!C12</f>
        <v/>
      </c>
      <c r="E11" s="32">
        <f>IF(N(Masa!C71)=0,"SIN DATOS",IF(AND(Masa!C71&gt;=Instrucciones!C11,Masa!C71&lt;=Instrucciones!C12),"CUMPLE","REVISAR"))</f>
        <v/>
      </c>
      <c r="F11" s="47" t="inlineStr">
        <is>
          <t>RQT-0120 / EuRoC</t>
        </is>
      </c>
    </row>
    <row r="12">
      <c r="B12" s="4" t="inlineStr">
        <is>
          <t>Masa aprovechada (sin lastre)</t>
        </is>
      </c>
      <c r="C12" s="48">
        <f>Masa!C75</f>
        <v/>
      </c>
      <c r="D12" s="7" t="inlineStr">
        <is>
          <t>&gt;= 90%</t>
        </is>
      </c>
      <c r="E12" s="32">
        <f>IF(N(Masa!C71)=0,"SIN DATOS",IF(Masa!C75&gt;=0.9,"CUMPLE","REVISAR"))</f>
        <v/>
      </c>
      <c r="F12" s="47" t="inlineStr">
        <is>
          <t>RQT-0130</t>
        </is>
      </c>
    </row>
    <row r="13">
      <c r="B13" s="4" t="inlineStr">
        <is>
          <t>Margen de energia unidad U1 (%)</t>
        </is>
      </c>
      <c r="C13" s="48">
        <f>Potencia!G49</f>
        <v/>
      </c>
      <c r="D13" s="7" t="inlineStr">
        <is>
          <t>20%</t>
        </is>
      </c>
      <c r="E13" s="32">
        <f>Potencia!H49</f>
        <v/>
      </c>
      <c r="F13" s="47" t="inlineStr">
        <is>
          <t>RQT-0310</t>
        </is>
      </c>
    </row>
    <row r="14">
      <c r="B14" s="4" t="inlineStr">
        <is>
          <t>Margen de energia unidad U2 (%)</t>
        </is>
      </c>
      <c r="C14" s="48">
        <f>Potencia!G50</f>
        <v/>
      </c>
      <c r="D14" s="7" t="inlineStr">
        <is>
          <t>20%</t>
        </is>
      </c>
      <c r="E14" s="32">
        <f>Potencia!H50</f>
        <v/>
      </c>
      <c r="F14" s="47" t="inlineStr">
        <is>
          <t>RQT-0310</t>
        </is>
      </c>
    </row>
    <row r="15">
      <c r="B15" s="4" t="inlineStr">
        <is>
          <t>Margen de energia unidad U3 (%)</t>
        </is>
      </c>
      <c r="C15" s="48">
        <f>Potencia!G51</f>
        <v/>
      </c>
      <c r="D15" s="7" t="inlineStr">
        <is>
          <t>20%</t>
        </is>
      </c>
      <c r="E15" s="32">
        <f>Potencia!H51</f>
        <v/>
      </c>
      <c r="F15" s="47" t="inlineStr">
        <is>
          <t>RQT-0310</t>
        </is>
      </c>
    </row>
    <row r="16">
      <c r="B16" s="4" t="inlineStr">
        <is>
          <t>Requisitos sin responder en la matriz</t>
        </is>
      </c>
      <c r="C16" s="50">
        <f>Cumplimiento!D52</f>
        <v/>
      </c>
      <c r="D16" s="7" t="inlineStr">
        <is>
          <t>0</t>
        </is>
      </c>
      <c r="E16" s="32">
        <f>IF(Cumplimiento!D52=0,"CUMPLE","REVISAR")</f>
        <v/>
      </c>
      <c r="F16" s="47" t="inlineStr">
        <is>
          <t>RQT-0960</t>
        </is>
      </c>
    </row>
    <row r="18">
      <c r="B18" s="3" t="inlineStr">
        <is>
          <t>EFICIENCIA (no es un limite, pero se evalua)</t>
        </is>
      </c>
    </row>
    <row r="19">
      <c r="B19" s="4" t="inlineStr">
        <is>
          <t>Coste por ranura (EUR)</t>
        </is>
      </c>
      <c r="C19" s="19">
        <f>IFERROR(BOM!J69/Instrucciones!C5,0)</f>
        <v/>
      </c>
      <c r="F19" s="6" t="inlineStr">
        <is>
          <t>Cuanto cuesta cada ranura que ocupais</t>
        </is>
      </c>
    </row>
    <row r="20">
      <c r="B20" s="4" t="inlineStr">
        <is>
          <t>Presupuesto aprovechado</t>
        </is>
      </c>
      <c r="C20" s="51">
        <f>IFERROR(BOM!J69/BOM!J70,0)</f>
        <v/>
      </c>
      <c r="F20" s="6" t="inlineStr">
        <is>
          <t>Gastar 320 de 800 no es virtud: es que sobraban ranuras</t>
        </is>
      </c>
    </row>
    <row r="21">
      <c r="B21" s="4" t="inlineStr">
        <is>
          <t>Masa por ranura (g)</t>
        </is>
      </c>
      <c r="C21" s="52">
        <f>IFERROR(Masa!C71/Instrucciones!C5,0)</f>
        <v/>
      </c>
      <c r="F21" s="6" t="inlineStr">
        <is>
          <t>Deberia estar entre 340 y 350</t>
        </is>
      </c>
    </row>
    <row r="23">
      <c r="B23" s="3" t="inlineStr">
        <is>
          <t>SI TODO ESTA EN 'CUMPLE'</t>
        </is>
      </c>
    </row>
    <row r="24">
      <c r="B24" s="12" t="inlineStr">
        <is>
          <t>Vuestro proyecto es admisible. Eso no es la nota: es la puerta de entrada.</t>
        </is>
      </c>
    </row>
    <row r="25">
      <c r="B25" s="12" t="inlineStr">
        <is>
          <t>Lo que os va a diferenciar es la justificacion de vuestras decisiones, empezando por cuantas ranuras ocupais y por que.</t>
        </is>
      </c>
    </row>
    <row r="26">
      <c r="B26" s="12" t="inlineStr">
        <is>
          <t>Un sistema de 1 ranura bien exprimido gana a uno de 3 medio vacio. Miradlo en el bloque de eficiencia.</t>
        </is>
      </c>
    </row>
    <row r="27">
      <c r="B27" s="12" t="inlineStr">
        <is>
          <t>Revisad que el dossier cuente la misma historia que este libro. Las incoherencias entre ambos se detectan enseguida.</t>
        </is>
      </c>
    </row>
  </sheetData>
  <mergeCells count="2">
    <mergeCell ref="A2:F2"/>
    <mergeCell ref="A1:F1"/>
  </mergeCells>
  <conditionalFormatting sqref="E8">
    <cfRule type="expression" priority="1" dxfId="0">
      <formula>E8="CUMPLE"</formula>
    </cfRule>
    <cfRule type="expression" priority="2" dxfId="1">
      <formula>E8="REVISAR"</formula>
    </cfRule>
  </conditionalFormatting>
  <conditionalFormatting sqref="E9">
    <cfRule type="expression" priority="3" dxfId="0">
      <formula>E9="CUMPLE"</formula>
    </cfRule>
    <cfRule type="expression" priority="4" dxfId="1">
      <formula>E9="REVISAR"</formula>
    </cfRule>
  </conditionalFormatting>
  <conditionalFormatting sqref="E10">
    <cfRule type="expression" priority="5" dxfId="0">
      <formula>E10="CUMPLE"</formula>
    </cfRule>
    <cfRule type="expression" priority="6" dxfId="1">
      <formula>E10="REVISAR"</formula>
    </cfRule>
  </conditionalFormatting>
  <conditionalFormatting sqref="E11">
    <cfRule type="expression" priority="7" dxfId="0">
      <formula>E11="CUMPLE"</formula>
    </cfRule>
    <cfRule type="expression" priority="8" dxfId="1">
      <formula>E11="REVISAR"</formula>
    </cfRule>
  </conditionalFormatting>
  <conditionalFormatting sqref="E12">
    <cfRule type="expression" priority="9" dxfId="0">
      <formula>E12="CUMPLE"</formula>
    </cfRule>
    <cfRule type="expression" priority="10" dxfId="1">
      <formula>E12="REVISAR"</formula>
    </cfRule>
  </conditionalFormatting>
  <conditionalFormatting sqref="E13">
    <cfRule type="expression" priority="11" dxfId="0">
      <formula>E13="CUMPLE"</formula>
    </cfRule>
    <cfRule type="expression" priority="12" dxfId="1">
      <formula>E13="REVISAR"</formula>
    </cfRule>
  </conditionalFormatting>
  <conditionalFormatting sqref="E14">
    <cfRule type="expression" priority="13" dxfId="0">
      <formula>E14="CUMPLE"</formula>
    </cfRule>
    <cfRule type="expression" priority="14" dxfId="1">
      <formula>E14="REVISAR"</formula>
    </cfRule>
  </conditionalFormatting>
  <conditionalFormatting sqref="E15">
    <cfRule type="expression" priority="15" dxfId="0">
      <formula>E15="CUMPLE"</formula>
    </cfRule>
    <cfRule type="expression" priority="16" dxfId="1">
      <formula>E15="REVISAR"</formula>
    </cfRule>
  </conditionalFormatting>
  <conditionalFormatting sqref="E16">
    <cfRule type="expression" priority="17" dxfId="0">
      <formula>E16="CUMPLE"</formula>
    </cfRule>
    <cfRule type="expression" priority="18" dxfId="1">
      <formula>E16="REVISAR"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2026-09-28T00:18:33Z</dcterms:created>
  <dcterms:modified xmlns:dcterms="http://purl.org/dc/terms/" xmlns:xsi="http://www.w3.org/2001/XMLSchema-instance" xsi:type="dcterms:W3CDTF">2026-09-28T00:18:34Z</dcterms:modified>
</cp:coreProperties>
</file>